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/>
  <mc:AlternateContent xmlns:mc="http://schemas.openxmlformats.org/markup-compatibility/2006">
    <mc:Choice Requires="x15">
      <x15ac:absPath xmlns:x15ac="http://schemas.microsoft.com/office/spreadsheetml/2010/11/ac" url="/Users/halemcculloch2/Box Sync/Hale McCulloch Working FIles (hale.mcculloch@carlisleccm.com)/Versico/VE-19485 SeamShield 16ft TPO and SAT Adhesives Calculators/"/>
    </mc:Choice>
  </mc:AlternateContent>
  <xr:revisionPtr revIDLastSave="44" documentId="13_ncr:1_{889E6A09-69DB-9446-909E-75D00DC0E01B}" xr6:coauthVersionLast="47" xr6:coauthVersionMax="47" xr10:uidLastSave="{2C796B02-B695-4A97-AF34-493FA1F77B60}"/>
  <bookViews>
    <workbookView xWindow="-36640" yWindow="620" windowWidth="38400" windowHeight="21000" tabRatio="500" activeTab="2" xr2:uid="{00000000-000D-0000-FFFF-FFFF00000000}"/>
  </bookViews>
  <sheets>
    <sheet name="SeamShield Calculator" sheetId="1" r:id="rId1"/>
    <sheet name="16ft TPO Calculator" sheetId="2" r:id="rId2"/>
    <sheet name="QA Adhesives Calculator" sheetId="3" r:id="rId3"/>
  </sheets>
  <definedNames>
    <definedName name="_xlnm.Print_Area" localSheetId="1">'16ft TPO Calculator'!$A$4:$G$60</definedName>
    <definedName name="_xlnm.Print_Area" localSheetId="2">'QA Adhesives Calculator'!$A$4:$G$60</definedName>
    <definedName name="_xlnm.Print_Area" localSheetId="0">'SeamShield Calculator'!$A$4:$G$54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9" i="3" l="1"/>
  <c r="C30" i="3"/>
  <c r="C31" i="3"/>
  <c r="F33" i="2" l="1"/>
  <c r="C48" i="3" l="1"/>
  <c r="C52" i="3" s="1"/>
  <c r="F44" i="3"/>
  <c r="C44" i="3"/>
  <c r="C38" i="3"/>
  <c r="C36" i="3"/>
  <c r="E34" i="3"/>
  <c r="F46" i="3"/>
  <c r="F38" i="3"/>
  <c r="C28" i="3"/>
  <c r="C27" i="3"/>
  <c r="C43" i="3" s="1"/>
  <c r="F44" i="2"/>
  <c r="C44" i="2"/>
  <c r="F43" i="2"/>
  <c r="C43" i="2"/>
  <c r="F37" i="2"/>
  <c r="C37" i="2"/>
  <c r="F36" i="2"/>
  <c r="C36" i="2"/>
  <c r="F34" i="2"/>
  <c r="C34" i="2"/>
  <c r="C33" i="2"/>
  <c r="E31" i="2"/>
  <c r="C28" i="2"/>
  <c r="F47" i="2" s="1"/>
  <c r="C27" i="2"/>
  <c r="F42" i="2" s="1"/>
  <c r="C26" i="2"/>
  <c r="F38" i="2" s="1"/>
  <c r="C25" i="2"/>
  <c r="C47" i="2" s="1"/>
  <c r="C24" i="2"/>
  <c r="C42" i="2" s="1"/>
  <c r="C23" i="2"/>
  <c r="C35" i="2" s="1"/>
  <c r="C42" i="1"/>
  <c r="C46" i="1" s="1"/>
  <c r="F39" i="1"/>
  <c r="C39" i="1"/>
  <c r="F33" i="1"/>
  <c r="C33" i="1"/>
  <c r="F31" i="1"/>
  <c r="C31" i="1"/>
  <c r="C26" i="1"/>
  <c r="F41" i="1" s="1"/>
  <c r="C25" i="1"/>
  <c r="C32" i="1" s="1"/>
  <c r="C24" i="1"/>
  <c r="F37" i="1" s="1"/>
  <c r="C23" i="1"/>
  <c r="C38" i="1" s="1"/>
  <c r="F42" i="3" l="1"/>
  <c r="F39" i="3"/>
  <c r="C39" i="3"/>
  <c r="C51" i="3" s="1"/>
  <c r="C42" i="3"/>
  <c r="F35" i="2"/>
  <c r="F39" i="2" s="1"/>
  <c r="C45" i="2"/>
  <c r="F38" i="1"/>
  <c r="F48" i="3"/>
  <c r="F52" i="3" s="1"/>
  <c r="F46" i="2"/>
  <c r="F45" i="2"/>
  <c r="F45" i="3"/>
  <c r="C34" i="1"/>
  <c r="F36" i="3"/>
  <c r="F34" i="1"/>
  <c r="C37" i="3"/>
  <c r="F47" i="3"/>
  <c r="F43" i="3"/>
  <c r="F32" i="1"/>
  <c r="F42" i="1"/>
  <c r="C37" i="1"/>
  <c r="F37" i="3"/>
  <c r="C38" i="2"/>
  <c r="C39" i="2" s="1"/>
  <c r="F40" i="1"/>
  <c r="C46" i="2"/>
  <c r="C48" i="2" l="1"/>
  <c r="C52" i="2" s="1"/>
  <c r="F48" i="2"/>
  <c r="F52" i="2" s="1"/>
  <c r="C53" i="3"/>
  <c r="C57" i="3"/>
  <c r="C51" i="2"/>
  <c r="C51" i="1"/>
  <c r="F46" i="1"/>
  <c r="C50" i="1"/>
  <c r="F47" i="1"/>
  <c r="F45" i="1"/>
  <c r="C47" i="1"/>
  <c r="C45" i="1"/>
  <c r="F53" i="3"/>
  <c r="F51" i="3"/>
  <c r="C56" i="3"/>
  <c r="C56" i="2"/>
  <c r="F51" i="2"/>
  <c r="C53" i="2" l="1"/>
  <c r="C57" i="2"/>
  <c r="F53" i="2"/>
  <c r="C58" i="3"/>
  <c r="C52" i="1"/>
  <c r="C5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8" authorId="0" shapeId="0" xr:uid="{00000000-0006-0000-0000-000001000000}">
      <text>
        <r>
          <rPr>
            <sz val="10"/>
            <rFont val="Arial"/>
            <family val="2"/>
          </rPr>
          <t>Total square footage of the roof job.</t>
        </r>
      </text>
    </comment>
    <comment ref="C9" authorId="0" shapeId="0" xr:uid="{00000000-0006-0000-0000-000002000000}">
      <text>
        <r>
          <rPr>
            <sz val="10"/>
            <rFont val="Arial"/>
            <family val="2"/>
          </rPr>
          <t>Membrane roll width: pick from the dropdown.</t>
        </r>
      </text>
    </comment>
    <comment ref="C12" authorId="0" shapeId="0" xr:uid="{00000000-0006-0000-0000-000003000000}">
      <text>
        <r>
          <rPr>
            <sz val="10"/>
            <rFont val="Arial"/>
            <family val="2"/>
          </rPr>
          <t>Pricebook: Weather Membrane Cleaner — $74 / 2 gal = $37/gal. Override if needed.</t>
        </r>
      </text>
    </comment>
    <comment ref="C19" authorId="0" shapeId="0" xr:uid="{163928F3-7D61-4119-8131-0AFFCB6C46FA}">
      <text>
        <r>
          <rPr>
            <sz val="10"/>
            <color rgb="FF000000"/>
            <rFont val="Arial"/>
            <family val="2"/>
          </rPr>
          <t>Membrane roll width: pick from the dropdown.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C8" authorId="0" shapeId="0" xr:uid="{00000000-0006-0000-0100-000001000000}">
      <text>
        <r>
          <rPr>
            <sz val="10"/>
            <color rgb="FF000000"/>
            <rFont val="Arial"/>
            <family val="2"/>
          </rPr>
          <t>Total square footage of the roof job.</t>
        </r>
      </text>
    </comment>
    <comment ref="C9" authorId="0" shapeId="0" xr:uid="{00000000-0006-0000-0100-000002000000}">
      <text>
        <r>
          <rPr>
            <sz val="10"/>
            <color rgb="FF000000"/>
            <rFont val="Arial"/>
            <family val="2"/>
          </rPr>
          <t>Comparison width: pick 10 or 12 ft from the dropdown.</t>
        </r>
      </text>
    </comment>
    <comment ref="C19" authorId="0" shapeId="0" xr:uid="{00000000-0006-0000-0100-000003000000}">
      <text>
        <r>
          <rPr>
            <sz val="10"/>
            <color rgb="FF000000"/>
            <rFont val="Arial"/>
            <family val="2"/>
          </rPr>
          <t>Per the source template: 100 x (2/12). The source's working sample used 30 sqft per seam (3.6 in overlap) — adjust this assumption if you'd prefer that convention.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tc={04CB5162-0279-4B14-A41A-1C232243EE60}</author>
    <author>tc={ED57CCCA-A4AE-4957-8B74-3D5A925B6CC0}</author>
    <author>Unknown Author</author>
  </authors>
  <commentList>
    <comment ref="A2" authorId="0" shapeId="0" xr:uid="{04CB5162-0279-4B14-A41A-1C232243EE60}">
      <text>
        <t>[Threaded comment]
Your version of Excel allows you to read this threaded comment; however, any edits to it will get removed if the file is opened in a newer version of Excel. Learn more: https://go.microsoft.com/fwlink/?linkid=870924
Comment:
    Replace with Versico logo</t>
      </text>
    </comment>
    <comment ref="A3" authorId="1" shapeId="0" xr:uid="{ED57CCCA-A4AE-4957-8B74-3D5A925B6CC0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overall branding to Versico</t>
      </text>
    </comment>
    <comment ref="C8" authorId="2" shapeId="0" xr:uid="{00000000-0006-0000-0200-000001000000}">
      <text>
        <r>
          <rPr>
            <sz val="10"/>
            <color rgb="FF000000"/>
            <rFont val="Arial"/>
            <family val="2"/>
          </rPr>
          <t>Total square footage of the roof job.</t>
        </r>
      </text>
    </comment>
    <comment ref="C9" authorId="2" shapeId="0" xr:uid="{00000000-0006-0000-0200-000002000000}">
      <text>
        <r>
          <rPr>
            <sz val="10"/>
            <color rgb="FF000000"/>
            <rFont val="Arial"/>
            <family val="2"/>
          </rPr>
          <t>Sheet width: pick 10 or 12 ft from the dropdown.</t>
        </r>
      </text>
    </comment>
    <comment ref="C10" authorId="2" shapeId="0" xr:uid="{00000000-0006-0000-0200-000003000000}">
      <text>
        <r>
          <rPr>
            <sz val="10"/>
            <color rgb="FF000000"/>
            <rFont val="Arial"/>
            <family val="2"/>
          </rPr>
          <t>Adhesive type drives the time/coverage/price formulas in the comparison.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<sst xmlns="http://schemas.openxmlformats.org/spreadsheetml/2006/main" count="270" uniqueCount="158">
  <si>
    <t>SeamShield Savings Calculator</t>
  </si>
  <si>
    <t>Compare seam installation: SeamShield film vs. Weather Membrane Cleaner method</t>
  </si>
  <si>
    <t>INPUTS  (yellow cells — enter your values here)</t>
  </si>
  <si>
    <t>Job Size (sqft)</t>
  </si>
  <si>
    <t>Total roof square footage for the job</t>
  </si>
  <si>
    <t>Sheet Width (ft)</t>
  </si>
  <si>
    <t>Select</t>
  </si>
  <si>
    <t>Membrane roll width: 4, 6, 8, 10, 12, or 16 ft</t>
  </si>
  <si>
    <t>Labor Rate ($/hr)</t>
  </si>
  <si>
    <t>Hourly labor rate</t>
  </si>
  <si>
    <t>Membrane Cost ($/sqft)</t>
  </si>
  <si>
    <t xml:space="preserve">TPO membrane price per square foot </t>
  </si>
  <si>
    <t>Weather Membrane Cleaner ($/gal)</t>
  </si>
  <si>
    <t xml:space="preserve">WMC price per gallon </t>
  </si>
  <si>
    <t>ASSUMPTIONS  (standard values — change only if needed)</t>
  </si>
  <si>
    <t>Sheet Length (ft)</t>
  </si>
  <si>
    <t>Standard membrane roll length</t>
  </si>
  <si>
    <t>SeamShield upcharge ($/sqft)</t>
  </si>
  <si>
    <t>Added cost per sqft for SeamShield rolls</t>
  </si>
  <si>
    <t>Time to pull SeamShield film (min)</t>
  </si>
  <si>
    <t>Minutes per 100 ft of seam (Based on 1 person)</t>
  </si>
  <si>
    <t>Time to clean seam (min)</t>
  </si>
  <si>
    <t>WMC coverage rate (sqft/gal)</t>
  </si>
  <si>
    <t>400sqft per gallon from WMC product data sheet, 300 sqft per gallon for dirty seams</t>
  </si>
  <si>
    <t>Seam coverage width (ft)</t>
  </si>
  <si>
    <t>12 in. per seam (6 in. top + 6 in. bottom)</t>
  </si>
  <si>
    <t>DERIVED VALUES</t>
  </si>
  <si>
    <t>Sheet Sqft (per roll)</t>
  </si>
  <si>
    <t>Sheet width x sheet length</t>
  </si>
  <si>
    <t>Number of Rolls</t>
  </si>
  <si>
    <t>Job size / sheet sqft</t>
  </si>
  <si>
    <t>Number of Seams</t>
  </si>
  <si>
    <t>One seam between each pair of rolls (rounded up in practice)</t>
  </si>
  <si>
    <t>Sqft of Seams (total)</t>
  </si>
  <si>
    <t>Sheet length x seam width x number of seams</t>
  </si>
  <si>
    <t>COST COMPARISON</t>
  </si>
  <si>
    <t>Seams with SeamShield</t>
  </si>
  <si>
    <t>Seams with Cleaner</t>
  </si>
  <si>
    <t>Labor Costs</t>
  </si>
  <si>
    <t>Time per seam (min)</t>
  </si>
  <si>
    <t>Number of seams</t>
  </si>
  <si>
    <t>Labor cost per seam</t>
  </si>
  <si>
    <t>Total labor cost</t>
  </si>
  <si>
    <t>Material Costs</t>
  </si>
  <si>
    <t>Number of rolls</t>
  </si>
  <si>
    <t>Cost per roll</t>
  </si>
  <si>
    <t>Total membrane cost</t>
  </si>
  <si>
    <t>(WMC not required)</t>
  </si>
  <si>
    <t>WMC gallons needed</t>
  </si>
  <si>
    <t>WMC total cost</t>
  </si>
  <si>
    <t>Total material cost</t>
  </si>
  <si>
    <t>Total Costs</t>
  </si>
  <si>
    <t>TOTAL COST</t>
  </si>
  <si>
    <t>Total Savings (using SeamShield vs. Cleaner method)</t>
  </si>
  <si>
    <t>Labor savings</t>
  </si>
  <si>
    <t>Material savings</t>
  </si>
  <si>
    <t>TOTAL SAVINGS</t>
  </si>
  <si>
    <t>Note: Positive savings = SeamShield is cheaper. Negative savings = Cleaner method is cheaper.</t>
  </si>
  <si>
    <t>Things to Consider - Unaccounted savings</t>
  </si>
  <si>
    <t>Weathered Membrane Cleaner's coverage rate is ever changing in reality.  The dirtier the seam the less coverage rate the cleaner will achieve.</t>
  </si>
  <si>
    <t>Weathered Membrane Cleaner waste factor.  If contractors are dumping on a rag, cleaner is being wasted lowering the coverage rate.</t>
  </si>
  <si>
    <t>This calculator does not account for the purchase or use of rags</t>
  </si>
  <si>
    <t>Contractors often clean more than the minimum requirement.  They are not cleaning only inside the lines.</t>
  </si>
  <si>
    <t>Adhesive in the seam or heavy dirt will slow the contractor down when cleaning making the labor time go up.</t>
  </si>
  <si>
    <t>On fully adhered systems, this does not account for the time and labor used to protect a seam without SeamShield.</t>
  </si>
  <si>
    <t>SeamShield provides higher quality welds.  A factory Cleaned seam is 10% stronger than a hand cleaned seam.</t>
  </si>
  <si>
    <t>16ft TPO Calculator</t>
  </si>
  <si>
    <t>Compare 16' TPO vs. narrower TPO width (10' or 12'). Wider sheets = fewer seams = less labor + WMC.</t>
  </si>
  <si>
    <t>Comparison Sheet Width (ft)</t>
  </si>
  <si>
    <t>Width to compare against 16' TPO. Pick 10 or 12 from the dropdown.</t>
  </si>
  <si>
    <t>TPO Cost ($/sqft)</t>
  </si>
  <si>
    <t>TPO membrane price per square foot</t>
  </si>
  <si>
    <t>WMC price per gallon</t>
  </si>
  <si>
    <t>Welding rate (ft/min)</t>
  </si>
  <si>
    <t>Welder speed: 12.4 ft of seam per minute</t>
  </si>
  <si>
    <t>Minutes per 100 ft of seam</t>
  </si>
  <si>
    <t>2 in. seam overlap per source template (100 x 2/12)</t>
  </si>
  <si>
    <t>WMC offset for 16' (gal)</t>
  </si>
  <si>
    <t>Gallons subtracted from 16' WMC calc per source template</t>
  </si>
  <si>
    <t>16': Number of Seams</t>
  </si>
  <si>
    <t>Job size / (16 ft x sheet length)</t>
  </si>
  <si>
    <t>16': Number of Rolls</t>
  </si>
  <si>
    <t>Same as number of seams</t>
  </si>
  <si>
    <t>16': Sqft of Seams</t>
  </si>
  <si>
    <t>Sheet length x seam width x num seams</t>
  </si>
  <si>
    <t>Other: Number of Seams</t>
  </si>
  <si>
    <t>Job size / (comparison width x sheet length)</t>
  </si>
  <si>
    <t>Other: Number of Rolls</t>
  </si>
  <si>
    <t>Other: Sqft of Seams</t>
  </si>
  <si>
    <t>16' TPO</t>
  </si>
  <si>
    <t>Cleaning: time per seam (min)</t>
  </si>
  <si>
    <t>Cleaning: cost per seam</t>
  </si>
  <si>
    <t>Cleaning: cost per project</t>
  </si>
  <si>
    <t>Welding: time per seam (min)</t>
  </si>
  <si>
    <t>Welding: cost per seam</t>
  </si>
  <si>
    <t>Welding: cost per project</t>
  </si>
  <si>
    <t>Seam Overlap Cost</t>
  </si>
  <si>
    <t>Total Savings (using 16' TPO vs. comparison width)</t>
  </si>
  <si>
    <t>Cleaning time and welding time.</t>
  </si>
  <si>
    <t>Material savings should be cleaner savings and overlap savings</t>
  </si>
  <si>
    <t>Note: Positive savings = 16' TPO is cheaper. Negative savings = comparison width is cheaper.</t>
  </si>
  <si>
    <t>The seam overlap could be larger than 2 inches in some cases which would increase material savings</t>
  </si>
  <si>
    <t>Does not account for the labor and material savings of less T-Joint covers, less endlaps and less starts and stops to weld.</t>
  </si>
  <si>
    <t>Does not account for completeing the job sooner by covering more squares in a day.</t>
  </si>
  <si>
    <t>QA Adhesives Calculator</t>
  </si>
  <si>
    <t>Compare QA (Quick-Applied TPO) vs. an adhesive method (CAV-GRIP 3V or TPO Bonding Adhesive).</t>
  </si>
  <si>
    <t>Sheet width: pick 10 or 12 ft from the dropdown</t>
  </si>
  <si>
    <t>Typical Adhesive Type</t>
  </si>
  <si>
    <t>Pick CAV-GRIP 3V or TPO Bonding Adhesive from the dropdown</t>
  </si>
  <si>
    <t>Labor Rate - Job Sell ($/hr)</t>
  </si>
  <si>
    <t>QA TPO Cost ($/sqft)</t>
  </si>
  <si>
    <t>Quick-Applied TPO membrane price per sqft</t>
  </si>
  <si>
    <t>Standard TPO Cost ($/sqft)</t>
  </si>
  <si>
    <t>Regular TPO membrane price per sqft (used with adhesive method)</t>
  </si>
  <si>
    <t>CAV-GRIP 3V price ($/tank)</t>
  </si>
  <si>
    <t>Price per tank of CAV-GRIP 3V</t>
  </si>
  <si>
    <t>Bonding Adhesive price ($/bucket)</t>
  </si>
  <si>
    <t>Price per bucket of TPO Bonding</t>
  </si>
  <si>
    <t>Crew Size (people)</t>
  </si>
  <si>
    <t>Number of workers in the crew (labor cost scales with crew size)</t>
  </si>
  <si>
    <t>QA: time per sheet (min)</t>
  </si>
  <si>
    <t>Time per sheet for SAT installation (Based on same crew of 5)</t>
  </si>
  <si>
    <t>CAV-GRIP 3V: time per sheet (min)</t>
  </si>
  <si>
    <t>Time per sheet using CAV-GRIP 3V adhesive (Based on same crew of 5)</t>
  </si>
  <si>
    <t>TPO Bonding: time per sheet (min)</t>
  </si>
  <si>
    <t>Time per sheet using TPO Bonding Adhesive (Based on same crew of 5)</t>
  </si>
  <si>
    <t>CAV-GRIP 3V: coverage (sqft/tank)</t>
  </si>
  <si>
    <t>Sqft per tank of CAV-GRIP 3V</t>
  </si>
  <si>
    <t>Bonding Adhesive: coverage (sqft/bucket)</t>
  </si>
  <si>
    <t>Sqft per bucket of TPO Bonding Adhesive</t>
  </si>
  <si>
    <t>Sheet Sqft</t>
  </si>
  <si>
    <t>Sheets Needed</t>
  </si>
  <si>
    <t>Selected: time per sheet (min)</t>
  </si>
  <si>
    <t>Picked from assumptions based on adhesive dropdown</t>
  </si>
  <si>
    <t>Selected: coverage (sqft/unit)</t>
  </si>
  <si>
    <t>Selected: price per unit</t>
  </si>
  <si>
    <t>QA (Quick-Applied TPO)</t>
  </si>
  <si>
    <t>Time per sheet (min)</t>
  </si>
  <si>
    <t>Number of sheets</t>
  </si>
  <si>
    <t>Labor cost per sheet (crew)</t>
  </si>
  <si>
    <t>Cost per sheet</t>
  </si>
  <si>
    <t>(adhesive not required)</t>
  </si>
  <si>
    <t>Number of tanks/buckets</t>
  </si>
  <si>
    <t>Cost per tank/bucket</t>
  </si>
  <si>
    <t>Total adhesive cost</t>
  </si>
  <si>
    <t>Total Savinga (using QA vs. selected adhesive method)</t>
  </si>
  <si>
    <t>Note: Positive savings = QA is cheaper. Negative savings = adhesive method is cheaper.</t>
  </si>
  <si>
    <t>QA should be considered as the primary non-fleece option for all occupied buildings or jobs that prefer 0 fumes</t>
  </si>
  <si>
    <t xml:space="preserve">The purchase of CAV-GRIP hoses, guns, and cleaner not included in the calculator </t>
  </si>
  <si>
    <t>The time it takes to prepare CAV-GRIP for use is not accounted in the calculator</t>
  </si>
  <si>
    <t>Additional supplies needed to install fully adhered systems is not included in the calculator.</t>
  </si>
  <si>
    <t>Does not account for overdried, or spilt adhesive that could be wasted during installation.</t>
  </si>
  <si>
    <t>Does not account for the extra time and material to clean a seam with adhesive on it.</t>
  </si>
  <si>
    <t>Ensures the proper coverage rate.  No puddling or pooling of adhesive causing unadhered blisters</t>
  </si>
  <si>
    <t xml:space="preserve">No VOC's in an QA membrane or HAZ disposal </t>
  </si>
  <si>
    <t>Does not account for staging space, loading time, and dumpster space</t>
  </si>
  <si>
    <t>Does not account for the faster application of getting on and off the roof faster.</t>
  </si>
  <si>
    <t>Does not account for flash off times in colder weathers.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</si>
</sst>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;\-"/>
    <numFmt numFmtId="165" formatCode="\$#,##0.00;&quot;($&quot;#,##0.00\);\-"/>
    <numFmt numFmtId="166" formatCode="#,##0.00;\(#,##0.00\);\-"/>
    <numFmt numFmtId="167" formatCode="#,##0.000000000000_);\(#,##0.000000000000\)"/>
  </numFmts>
  <fonts count="20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1"/>
      <name val="Arial"/>
      <family val="2"/>
    </font>
    <font>
      <b/>
      <u/>
      <sz val="14"/>
      <color theme="1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</font>
    <font>
      <i/>
      <sz val="9"/>
      <color rgb="FF002B63"/>
      <name val="Arial"/>
      <family val="2"/>
    </font>
    <font>
      <b/>
      <sz val="10"/>
      <color rgb="FF002B63"/>
      <name val="Arial"/>
      <family val="2"/>
    </font>
    <font>
      <sz val="11"/>
      <color rgb="FF002B63"/>
      <name val="Calibri"/>
      <family val="2"/>
      <charset val="1"/>
    </font>
    <font>
      <b/>
      <sz val="11"/>
      <color rgb="FF002B63"/>
      <name val="Arial"/>
      <family val="2"/>
    </font>
    <font>
      <sz val="11"/>
      <color rgb="FF002B63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i/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636466"/>
        <bgColor rgb="FF003366"/>
      </patternFill>
    </fill>
    <fill>
      <patternFill patternType="solid">
        <fgColor rgb="FF949599"/>
        <bgColor rgb="FF0066CC"/>
      </patternFill>
    </fill>
    <fill>
      <patternFill patternType="solid">
        <fgColor theme="0" tint="-0.14999847407452621"/>
        <bgColor rgb="FFDDEBF7"/>
      </patternFill>
    </fill>
    <fill>
      <patternFill patternType="solid">
        <fgColor rgb="FFFFD363"/>
        <bgColor rgb="FFD9E1F2"/>
      </patternFill>
    </fill>
    <fill>
      <patternFill patternType="solid">
        <fgColor rgb="FF949599"/>
        <bgColor rgb="FF00509E"/>
      </patternFill>
    </fill>
    <fill>
      <patternFill patternType="solid">
        <fgColor rgb="FFFF8E13"/>
        <bgColor rgb="FF993300"/>
      </patternFill>
    </fill>
    <fill>
      <patternFill patternType="solid">
        <fgColor rgb="FFE25907"/>
        <bgColor rgb="FF339966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6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7" fontId="0" fillId="0" borderId="0" xfId="0" applyNumberFormat="1"/>
    <xf numFmtId="165" fontId="0" fillId="0" borderId="0" xfId="0" applyNumberFormat="1"/>
    <xf numFmtId="165" fontId="3" fillId="2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/>
    <xf numFmtId="165" fontId="13" fillId="7" borderId="1" xfId="0" applyNumberFormat="1" applyFont="1" applyFill="1" applyBorder="1" applyAlignment="1">
      <alignment horizontal="center" vertical="center"/>
    </xf>
    <xf numFmtId="0" fontId="15" fillId="7" borderId="0" xfId="0" applyFont="1" applyFill="1" applyAlignment="1">
      <alignment horizontal="left" vertical="center" indent="1"/>
    </xf>
    <xf numFmtId="0" fontId="16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1"/>
    </xf>
    <xf numFmtId="0" fontId="15" fillId="0" borderId="1" xfId="0" applyFont="1" applyBorder="1" applyAlignment="1">
      <alignment horizontal="left" vertical="center" indent="1"/>
    </xf>
    <xf numFmtId="166" fontId="18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165" fontId="15" fillId="7" borderId="1" xfId="0" applyNumberFormat="1" applyFont="1" applyFill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7" fillId="0" borderId="0" xfId="0" applyFont="1" applyAlignment="1">
      <alignment horizontal="left"/>
    </xf>
    <xf numFmtId="0" fontId="0" fillId="0" borderId="0" xfId="0"/>
    <xf numFmtId="0" fontId="17" fillId="0" borderId="0" xfId="0" applyFont="1" applyAlignment="1">
      <alignment horizontal="left" vertical="center" indent="1"/>
    </xf>
    <xf numFmtId="0" fontId="0" fillId="0" borderId="0" xfId="0" applyAlignment="1">
      <alignment horizontal="center"/>
    </xf>
    <xf numFmtId="0" fontId="1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8" borderId="0" xfId="0" applyFont="1" applyFill="1" applyAlignment="1">
      <alignment horizontal="left" vertical="center" indent="1"/>
    </xf>
    <xf numFmtId="0" fontId="17" fillId="0" borderId="0" xfId="0" applyFont="1" applyAlignment="1">
      <alignment horizontal="left" vertical="center" wrapText="1" indent="1"/>
    </xf>
    <xf numFmtId="0" fontId="16" fillId="6" borderId="0" xfId="0" applyFont="1" applyFill="1" applyAlignment="1">
      <alignment horizontal="left" vertical="center" indent="1"/>
    </xf>
    <xf numFmtId="0" fontId="9" fillId="3" borderId="0" xfId="0" applyFont="1" applyFill="1" applyAlignment="1">
      <alignment horizontal="left"/>
    </xf>
    <xf numFmtId="0" fontId="17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/>
    </xf>
    <xf numFmtId="0" fontId="2" fillId="5" borderId="0" xfId="0" applyFont="1" applyFill="1" applyAlignment="1">
      <alignment horizontal="left" vertical="center" indent="1"/>
    </xf>
    <xf numFmtId="0" fontId="5" fillId="10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 indent="1"/>
    </xf>
    <xf numFmtId="0" fontId="11" fillId="6" borderId="0" xfId="0" applyFont="1" applyFill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9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0" fillId="0" borderId="2" xfId="0" applyBorder="1" applyAlignment="1"/>
    <xf numFmtId="0" fontId="0" fillId="0" borderId="0" xfId="0" applyAlignment="1"/>
    <xf numFmtId="0" fontId="19" fillId="0" borderId="0" xfId="0" applyFont="1" applyAlignment="1"/>
    <xf numFmtId="0" fontId="12" fillId="0" borderId="2" xfId="0" applyFont="1" applyBorder="1" applyAlignment="1"/>
    <xf numFmtId="0" fontId="14" fillId="0" borderId="0" xfId="0" applyFont="1" applyAlignment="1"/>
  </cellXfs>
  <cellStyles count="1">
    <cellStyle name="Normal" xfId="0" builtinId="0"/>
  </cellStyles>
  <dxfs count="6"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9C0006"/>
        <name val="Arial"/>
        <charset val="1"/>
      </font>
      <fill>
        <patternFill>
          <bgColor rgb="FFFFC7CE"/>
        </patternFill>
      </fill>
    </dxf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9C0006"/>
        <name val="Arial"/>
        <charset val="1"/>
      </font>
      <fill>
        <patternFill>
          <bgColor rgb="FFFFC7CE"/>
        </patternFill>
      </fill>
    </dxf>
    <dxf>
      <font>
        <b/>
        <sz val="11"/>
        <color rgb="FF006100"/>
        <name val="Arial"/>
        <charset val="1"/>
      </font>
      <fill>
        <patternFill>
          <bgColor rgb="FFC6EFCE"/>
        </patternFill>
      </fill>
    </dxf>
    <dxf>
      <font>
        <b/>
        <sz val="11"/>
        <color rgb="FF9C0006"/>
        <name val="Arial"/>
        <charset val="1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2CC"/>
      <rgbColor rgb="FFDDEBF7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C6591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E13"/>
      <color rgb="FFE25907"/>
      <color rgb="FFFFC52E"/>
      <color rgb="FFFFD363"/>
      <color rgb="FF949599"/>
      <color rgb="FF636466"/>
      <color rgb="FFFFFAC5"/>
      <color rgb="FF002B63"/>
      <color rgb="FF0050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isher, Chase" id="{B0B125A3-9B91-48F1-B137-EF9CCE661A5A}" userId="S::chase.fisher@carlisleccm.com::5beb5bdc-2293-4dc4-bf52-89bb97099efb" providerId="AD"/>
</personList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" dT="2026-06-08T12:33:56.91" personId="{B0B125A3-9B91-48F1-B137-EF9CCE661A5A}" id="{04CB5162-0279-4B14-A41A-1C232243EE60}" done="1">
    <text>Replace with Versico logo</text>
  </threadedComment>
  <threadedComment ref="A3" dT="2026-06-08T12:38:21.86" personId="{B0B125A3-9B91-48F1-B137-EF9CCE661A5A}" id="{ED57CCCA-A4AE-4957-8B74-3D5A925B6CC0}" done="1">
    <text>Update overall branding to Versico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509E"/>
    <pageSetUpPr fitToPage="1"/>
  </sheetPr>
  <dimension ref="A1:G63"/>
  <sheetViews>
    <sheetView topLeftCell="A15" zoomScale="123" zoomScaleNormal="123" workbookViewId="0">
      <selection activeCell="L10" sqref="L10"/>
    </sheetView>
  </sheetViews>
  <sheetFormatPr defaultColWidth="8.42578125" defaultRowHeight="15"/>
  <cols>
    <col min="1" max="1" width="2" customWidth="1"/>
    <col min="2" max="2" width="38" customWidth="1"/>
    <col min="3" max="3" width="18" customWidth="1"/>
    <col min="4" max="4" width="3" customWidth="1"/>
    <col min="5" max="5" width="38" customWidth="1"/>
    <col min="6" max="6" width="28.7109375" customWidth="1"/>
    <col min="7" max="7" width="2" customWidth="1"/>
  </cols>
  <sheetData>
    <row r="1" spans="1:7">
      <c r="A1" s="25"/>
      <c r="B1" s="25"/>
      <c r="C1" s="25"/>
      <c r="D1" s="25"/>
      <c r="E1" s="25"/>
      <c r="F1" s="25"/>
      <c r="G1" s="25"/>
    </row>
    <row r="2" spans="1:7" ht="99.95" customHeight="1">
      <c r="A2" s="25" t="e" vm="1">
        <v>#VALUE!</v>
      </c>
      <c r="B2" s="25"/>
      <c r="C2" s="25"/>
      <c r="D2" s="25"/>
      <c r="E2" s="25"/>
      <c r="F2" s="25"/>
      <c r="G2" s="25"/>
    </row>
    <row r="3" spans="1:7" ht="30" customHeight="1">
      <c r="A3" s="25"/>
      <c r="B3" s="25"/>
      <c r="C3" s="25"/>
      <c r="D3" s="25"/>
      <c r="E3" s="25"/>
      <c r="F3" s="25"/>
      <c r="G3" s="25"/>
    </row>
    <row r="4" spans="1:7" ht="32.1" customHeight="1">
      <c r="A4" s="26" t="s">
        <v>0</v>
      </c>
      <c r="B4" s="26"/>
      <c r="C4" s="26"/>
      <c r="D4" s="26"/>
      <c r="E4" s="26"/>
      <c r="F4" s="26"/>
      <c r="G4" s="26"/>
    </row>
    <row r="5" spans="1:7" ht="21.75" customHeight="1">
      <c r="A5" s="27" t="s">
        <v>1</v>
      </c>
      <c r="B5" s="27"/>
      <c r="C5" s="27"/>
      <c r="D5" s="27"/>
      <c r="E5" s="27"/>
      <c r="F5" s="27"/>
      <c r="G5" s="27"/>
    </row>
    <row r="6" spans="1:7" ht="21.95" customHeight="1">
      <c r="A6" s="25"/>
      <c r="B6" s="25"/>
      <c r="C6" s="25"/>
      <c r="D6" s="25"/>
      <c r="E6" s="25"/>
      <c r="F6" s="25"/>
      <c r="G6" s="25"/>
    </row>
    <row r="7" spans="1:7" ht="24" customHeight="1">
      <c r="A7" s="28" t="s">
        <v>2</v>
      </c>
      <c r="B7" s="28"/>
      <c r="C7" s="28"/>
      <c r="D7" s="28"/>
      <c r="E7" s="28"/>
      <c r="F7" s="28"/>
      <c r="G7" s="28"/>
    </row>
    <row r="8" spans="1:7" ht="15" customHeight="1">
      <c r="A8" s="23"/>
      <c r="B8" s="13" t="s">
        <v>3</v>
      </c>
      <c r="C8" s="1"/>
      <c r="D8" s="23"/>
      <c r="E8" s="29" t="s">
        <v>4</v>
      </c>
      <c r="F8" s="29"/>
      <c r="G8" s="23"/>
    </row>
    <row r="9" spans="1:7" ht="15" customHeight="1">
      <c r="A9" s="23"/>
      <c r="B9" s="13" t="s">
        <v>5</v>
      </c>
      <c r="C9" s="1" t="s">
        <v>6</v>
      </c>
      <c r="D9" s="23"/>
      <c r="E9" s="29" t="s">
        <v>7</v>
      </c>
      <c r="F9" s="29"/>
      <c r="G9" s="23"/>
    </row>
    <row r="10" spans="1:7" ht="15" customHeight="1">
      <c r="A10" s="23"/>
      <c r="B10" s="13" t="s">
        <v>8</v>
      </c>
      <c r="C10" s="2"/>
      <c r="D10" s="23"/>
      <c r="E10" s="29" t="s">
        <v>9</v>
      </c>
      <c r="F10" s="29"/>
      <c r="G10" s="23"/>
    </row>
    <row r="11" spans="1:7" ht="15" customHeight="1">
      <c r="A11" s="23"/>
      <c r="B11" s="13" t="s">
        <v>10</v>
      </c>
      <c r="C11" s="2"/>
      <c r="D11" s="23"/>
      <c r="E11" s="29" t="s">
        <v>11</v>
      </c>
      <c r="F11" s="29"/>
      <c r="G11" s="23"/>
    </row>
    <row r="12" spans="1:7" ht="15" customHeight="1">
      <c r="A12" s="23"/>
      <c r="B12" s="13" t="s">
        <v>12</v>
      </c>
      <c r="C12" s="2"/>
      <c r="D12" s="23"/>
      <c r="E12" s="29" t="s">
        <v>13</v>
      </c>
      <c r="F12" s="29"/>
      <c r="G12" s="23"/>
    </row>
    <row r="13" spans="1:7" ht="21.95" customHeight="1">
      <c r="A13" s="25"/>
      <c r="B13" s="25"/>
      <c r="C13" s="25"/>
      <c r="D13" s="25"/>
      <c r="E13" s="25"/>
      <c r="F13" s="25"/>
      <c r="G13" s="25"/>
    </row>
    <row r="14" spans="1:7" ht="24" customHeight="1">
      <c r="A14" s="28" t="s">
        <v>14</v>
      </c>
      <c r="B14" s="28"/>
      <c r="C14" s="28"/>
      <c r="D14" s="28"/>
      <c r="E14" s="28"/>
      <c r="F14" s="28"/>
      <c r="G14" s="28"/>
    </row>
    <row r="15" spans="1:7" ht="15" customHeight="1">
      <c r="A15" s="23"/>
      <c r="B15" s="14" t="s">
        <v>15</v>
      </c>
      <c r="C15" s="1">
        <v>100</v>
      </c>
      <c r="D15" s="23"/>
      <c r="E15" s="29" t="s">
        <v>16</v>
      </c>
      <c r="F15" s="29"/>
      <c r="G15" s="23"/>
    </row>
    <row r="16" spans="1:7" ht="15" customHeight="1">
      <c r="A16" s="23"/>
      <c r="B16" s="14" t="s">
        <v>17</v>
      </c>
      <c r="C16" s="2">
        <v>0.01</v>
      </c>
      <c r="D16" s="23"/>
      <c r="E16" s="29" t="s">
        <v>18</v>
      </c>
      <c r="F16" s="29"/>
      <c r="G16" s="23"/>
    </row>
    <row r="17" spans="1:7">
      <c r="A17" s="23"/>
      <c r="B17" s="14" t="s">
        <v>19</v>
      </c>
      <c r="C17" s="1">
        <v>4</v>
      </c>
      <c r="D17" s="23"/>
      <c r="E17" s="29" t="s">
        <v>20</v>
      </c>
      <c r="F17" s="29"/>
      <c r="G17" s="23"/>
    </row>
    <row r="18" spans="1:7">
      <c r="A18" s="23"/>
      <c r="B18" s="14" t="s">
        <v>21</v>
      </c>
      <c r="C18" s="1">
        <v>20</v>
      </c>
      <c r="D18" s="23"/>
      <c r="E18" s="29" t="s">
        <v>20</v>
      </c>
      <c r="F18" s="29"/>
      <c r="G18" s="23"/>
    </row>
    <row r="19" spans="1:7" ht="21" customHeight="1">
      <c r="A19" s="23"/>
      <c r="B19" s="14" t="s">
        <v>22</v>
      </c>
      <c r="C19" s="1" t="s">
        <v>6</v>
      </c>
      <c r="D19" s="23"/>
      <c r="E19" s="29" t="s">
        <v>23</v>
      </c>
      <c r="F19" s="29"/>
      <c r="G19" s="23"/>
    </row>
    <row r="20" spans="1:7" ht="15" customHeight="1">
      <c r="A20" s="23"/>
      <c r="B20" s="14" t="s">
        <v>24</v>
      </c>
      <c r="C20" s="3">
        <v>1</v>
      </c>
      <c r="D20" s="23"/>
      <c r="E20" s="29" t="s">
        <v>25</v>
      </c>
      <c r="F20" s="29"/>
      <c r="G20" s="23"/>
    </row>
    <row r="21" spans="1:7" ht="21.95" customHeight="1">
      <c r="A21" s="25"/>
      <c r="B21" s="25"/>
      <c r="C21" s="25"/>
      <c r="D21" s="25"/>
      <c r="E21" s="25"/>
      <c r="F21" s="25"/>
      <c r="G21" s="25"/>
    </row>
    <row r="22" spans="1:7" ht="24" customHeight="1">
      <c r="A22" s="35" t="s">
        <v>26</v>
      </c>
      <c r="B22" s="35"/>
      <c r="C22" s="35"/>
      <c r="D22" s="35"/>
      <c r="E22" s="35"/>
      <c r="F22" s="35"/>
      <c r="G22" s="35"/>
    </row>
    <row r="23" spans="1:7" ht="15" customHeight="1">
      <c r="A23" s="23"/>
      <c r="B23" s="14" t="s">
        <v>27</v>
      </c>
      <c r="C23" s="18" t="e">
        <f>$C$9*$C$15</f>
        <v>#VALUE!</v>
      </c>
      <c r="D23" s="9"/>
      <c r="E23" s="29" t="s">
        <v>28</v>
      </c>
      <c r="F23" s="29"/>
      <c r="G23" s="23"/>
    </row>
    <row r="24" spans="1:7" ht="15" customHeight="1">
      <c r="A24" s="23"/>
      <c r="B24" s="14" t="s">
        <v>29</v>
      </c>
      <c r="C24" s="16" t="e">
        <f>$C$8/($C$9*$C$15)</f>
        <v>#VALUE!</v>
      </c>
      <c r="D24" s="9"/>
      <c r="E24" s="29" t="s">
        <v>30</v>
      </c>
      <c r="F24" s="29"/>
      <c r="G24" s="23"/>
    </row>
    <row r="25" spans="1:7" ht="15" customHeight="1">
      <c r="A25" s="23"/>
      <c r="B25" s="14" t="s">
        <v>31</v>
      </c>
      <c r="C25" s="16" t="e">
        <f>$C$8/($C$9*$C$15)</f>
        <v>#VALUE!</v>
      </c>
      <c r="D25" s="9"/>
      <c r="E25" s="29" t="s">
        <v>32</v>
      </c>
      <c r="F25" s="29"/>
      <c r="G25" s="23"/>
    </row>
    <row r="26" spans="1:7" ht="15" customHeight="1">
      <c r="A26" s="23"/>
      <c r="B26" s="14" t="s">
        <v>33</v>
      </c>
      <c r="C26" s="16" t="e">
        <f>$C$15*$C$20*($C$8/($C$9*$C$15))</f>
        <v>#VALUE!</v>
      </c>
      <c r="D26" s="9"/>
      <c r="E26" s="29" t="s">
        <v>34</v>
      </c>
      <c r="F26" s="29"/>
      <c r="G26" s="23"/>
    </row>
    <row r="27" spans="1:7" ht="21.95" customHeight="1">
      <c r="A27" s="25"/>
      <c r="B27" s="25"/>
      <c r="C27" s="25"/>
      <c r="D27" s="25"/>
      <c r="E27" s="25"/>
      <c r="F27" s="25"/>
      <c r="G27" s="25"/>
    </row>
    <row r="28" spans="1:7" ht="24" customHeight="1">
      <c r="A28" s="35" t="s">
        <v>35</v>
      </c>
      <c r="B28" s="35"/>
      <c r="C28" s="35"/>
      <c r="D28" s="35"/>
      <c r="E28" s="35"/>
      <c r="F28" s="35"/>
      <c r="G28" s="35"/>
    </row>
    <row r="29" spans="1:7" ht="24" customHeight="1">
      <c r="A29" s="23"/>
      <c r="B29" s="36" t="s">
        <v>36</v>
      </c>
      <c r="C29" s="36"/>
      <c r="D29" s="23"/>
      <c r="E29" s="37" t="s">
        <v>37</v>
      </c>
      <c r="F29" s="37"/>
      <c r="G29" s="23"/>
    </row>
    <row r="30" spans="1:7">
      <c r="A30" s="30" t="s">
        <v>38</v>
      </c>
      <c r="B30" s="30"/>
      <c r="C30" s="30"/>
      <c r="D30" s="30"/>
      <c r="E30" s="30"/>
      <c r="F30" s="30"/>
      <c r="G30" s="30"/>
    </row>
    <row r="31" spans="1:7">
      <c r="A31" s="23"/>
      <c r="B31" s="14" t="s">
        <v>39</v>
      </c>
      <c r="C31" s="18">
        <f>$C$17</f>
        <v>4</v>
      </c>
      <c r="D31" s="23"/>
      <c r="E31" s="14" t="s">
        <v>39</v>
      </c>
      <c r="F31" s="18">
        <f>$C$18</f>
        <v>20</v>
      </c>
      <c r="G31" s="23"/>
    </row>
    <row r="32" spans="1:7">
      <c r="A32" s="23"/>
      <c r="B32" s="14" t="s">
        <v>40</v>
      </c>
      <c r="C32" s="16" t="e">
        <f>$C$25</f>
        <v>#VALUE!</v>
      </c>
      <c r="D32" s="23"/>
      <c r="E32" s="14" t="s">
        <v>40</v>
      </c>
      <c r="F32" s="16" t="e">
        <f>$C$25</f>
        <v>#VALUE!</v>
      </c>
      <c r="G32" s="23"/>
    </row>
    <row r="33" spans="1:7">
      <c r="A33" s="23"/>
      <c r="B33" s="14" t="s">
        <v>41</v>
      </c>
      <c r="C33" s="17">
        <f>($C$10/60)*$C$17</f>
        <v>0</v>
      </c>
      <c r="D33" s="23"/>
      <c r="E33" s="14" t="s">
        <v>41</v>
      </c>
      <c r="F33" s="17">
        <f>($C$10/60)*$C$18</f>
        <v>0</v>
      </c>
      <c r="G33" s="23"/>
    </row>
    <row r="34" spans="1:7">
      <c r="A34" s="23"/>
      <c r="B34" s="12" t="s">
        <v>42</v>
      </c>
      <c r="C34" s="19" t="e">
        <f>($C$10/60)*$C$17*$C$25</f>
        <v>#VALUE!</v>
      </c>
      <c r="D34" s="23"/>
      <c r="E34" s="12" t="s">
        <v>42</v>
      </c>
      <c r="F34" s="19" t="e">
        <f>($C$10/60)*$C$18*$C$25</f>
        <v>#VALUE!</v>
      </c>
      <c r="G34" s="23"/>
    </row>
    <row r="35" spans="1:7">
      <c r="A35" s="34"/>
      <c r="B35" s="34"/>
      <c r="C35" s="34"/>
      <c r="D35" s="34"/>
      <c r="E35" s="34"/>
      <c r="F35" s="34"/>
      <c r="G35" s="34"/>
    </row>
    <row r="36" spans="1:7">
      <c r="A36" s="30" t="s">
        <v>43</v>
      </c>
      <c r="B36" s="30"/>
      <c r="C36" s="30"/>
      <c r="D36" s="30"/>
      <c r="E36" s="30"/>
      <c r="F36" s="30"/>
      <c r="G36" s="30"/>
    </row>
    <row r="37" spans="1:7">
      <c r="A37" s="23"/>
      <c r="B37" s="14" t="s">
        <v>44</v>
      </c>
      <c r="C37" s="16" t="e">
        <f>$C$24</f>
        <v>#VALUE!</v>
      </c>
      <c r="D37" s="23"/>
      <c r="E37" s="14" t="s">
        <v>44</v>
      </c>
      <c r="F37" s="16" t="e">
        <f>$C$24</f>
        <v>#VALUE!</v>
      </c>
      <c r="G37" s="23"/>
    </row>
    <row r="38" spans="1:7">
      <c r="A38" s="23"/>
      <c r="B38" s="14" t="s">
        <v>45</v>
      </c>
      <c r="C38" s="17" t="e">
        <f>($C$11+$C$16)*$C$23</f>
        <v>#VALUE!</v>
      </c>
      <c r="D38" s="23"/>
      <c r="E38" s="14" t="s">
        <v>45</v>
      </c>
      <c r="F38" s="17" t="e">
        <f>$C$11*$C$23</f>
        <v>#VALUE!</v>
      </c>
      <c r="G38" s="23"/>
    </row>
    <row r="39" spans="1:7">
      <c r="A39" s="23"/>
      <c r="B39" s="14" t="s">
        <v>46</v>
      </c>
      <c r="C39" s="17">
        <f>($C$11+$C$16)*$C$8</f>
        <v>0</v>
      </c>
      <c r="D39" s="23"/>
      <c r="E39" s="14" t="s">
        <v>46</v>
      </c>
      <c r="F39" s="17">
        <f>$C$11*$C$8</f>
        <v>0</v>
      </c>
      <c r="G39" s="23"/>
    </row>
    <row r="40" spans="1:7">
      <c r="A40" s="23"/>
      <c r="B40" s="24" t="s">
        <v>47</v>
      </c>
      <c r="C40" s="21"/>
      <c r="D40" s="23"/>
      <c r="E40" s="14" t="s">
        <v>48</v>
      </c>
      <c r="F40" s="16" t="e">
        <f>$C$26/$C$19</f>
        <v>#VALUE!</v>
      </c>
      <c r="G40" s="23"/>
    </row>
    <row r="41" spans="1:7">
      <c r="A41" s="23"/>
      <c r="B41" s="21"/>
      <c r="C41" s="21"/>
      <c r="D41" s="23"/>
      <c r="E41" s="14" t="s">
        <v>49</v>
      </c>
      <c r="F41" s="17" t="e">
        <f>($C$26/$C$19)*$C$12</f>
        <v>#VALUE!</v>
      </c>
      <c r="G41" s="23"/>
    </row>
    <row r="42" spans="1:7">
      <c r="A42" s="23"/>
      <c r="B42" s="12" t="s">
        <v>50</v>
      </c>
      <c r="C42" s="19">
        <f>($C$11+$C$16)*$C$8</f>
        <v>0</v>
      </c>
      <c r="D42" s="23"/>
      <c r="E42" s="12" t="s">
        <v>50</v>
      </c>
      <c r="F42" s="19" t="e">
        <f>$C$11*$C$8+($C$26/$C$19)*$C$12</f>
        <v>#VALUE!</v>
      </c>
      <c r="G42" s="23"/>
    </row>
    <row r="43" spans="1:7">
      <c r="A43" s="34"/>
      <c r="B43" s="34"/>
      <c r="C43" s="34"/>
      <c r="D43" s="34"/>
      <c r="E43" s="34"/>
      <c r="F43" s="34"/>
      <c r="G43" s="34"/>
    </row>
    <row r="44" spans="1:7">
      <c r="A44" s="30" t="s">
        <v>51</v>
      </c>
      <c r="B44" s="30"/>
      <c r="C44" s="30"/>
      <c r="D44" s="30"/>
      <c r="E44" s="30"/>
      <c r="F44" s="30"/>
      <c r="G44" s="30"/>
    </row>
    <row r="45" spans="1:7">
      <c r="A45" s="23"/>
      <c r="B45" s="14" t="s">
        <v>42</v>
      </c>
      <c r="C45" s="17" t="e">
        <f>$C$34</f>
        <v>#VALUE!</v>
      </c>
      <c r="D45" s="23"/>
      <c r="E45" s="14" t="s">
        <v>42</v>
      </c>
      <c r="F45" s="17" t="e">
        <f>$F$34</f>
        <v>#VALUE!</v>
      </c>
      <c r="G45" s="23"/>
    </row>
    <row r="46" spans="1:7">
      <c r="A46" s="23"/>
      <c r="B46" s="14" t="s">
        <v>50</v>
      </c>
      <c r="C46" s="17">
        <f>$C$42</f>
        <v>0</v>
      </c>
      <c r="D46" s="23"/>
      <c r="E46" s="14" t="s">
        <v>50</v>
      </c>
      <c r="F46" s="17" t="e">
        <f>$F$42</f>
        <v>#VALUE!</v>
      </c>
      <c r="G46" s="23"/>
    </row>
    <row r="47" spans="1:7">
      <c r="A47" s="23"/>
      <c r="B47" s="12" t="s">
        <v>52</v>
      </c>
      <c r="C47" s="19" t="e">
        <f>$C$34+$C$42</f>
        <v>#VALUE!</v>
      </c>
      <c r="D47" s="23"/>
      <c r="E47" s="12" t="s">
        <v>52</v>
      </c>
      <c r="F47" s="19" t="e">
        <f>$F$34+$F$42</f>
        <v>#VALUE!</v>
      </c>
      <c r="G47" s="23"/>
    </row>
    <row r="48" spans="1:7">
      <c r="A48" s="25"/>
      <c r="B48" s="25"/>
      <c r="C48" s="25"/>
      <c r="D48" s="25"/>
      <c r="E48" s="25"/>
      <c r="F48" s="25"/>
      <c r="G48" s="25"/>
    </row>
    <row r="49" spans="1:7">
      <c r="A49" s="30" t="s">
        <v>53</v>
      </c>
      <c r="B49" s="30"/>
      <c r="C49" s="30"/>
      <c r="D49" s="30"/>
      <c r="E49" s="30"/>
      <c r="F49" s="30"/>
      <c r="G49" s="30"/>
    </row>
    <row r="50" spans="1:7">
      <c r="A50" s="23"/>
      <c r="B50" s="14" t="s">
        <v>54</v>
      </c>
      <c r="C50" s="17" t="e">
        <f>$F$34-$C$34</f>
        <v>#VALUE!</v>
      </c>
      <c r="D50" s="23"/>
      <c r="E50" s="45"/>
      <c r="F50" s="45"/>
      <c r="G50" s="23"/>
    </row>
    <row r="51" spans="1:7">
      <c r="A51" s="23"/>
      <c r="B51" s="14" t="s">
        <v>55</v>
      </c>
      <c r="C51" s="17" t="e">
        <f>$F$42-$C$42</f>
        <v>#VALUE!</v>
      </c>
      <c r="D51" s="23"/>
      <c r="E51" s="45"/>
      <c r="F51" s="45"/>
      <c r="G51" s="23"/>
    </row>
    <row r="52" spans="1:7">
      <c r="A52" s="23"/>
      <c r="B52" s="15" t="s">
        <v>56</v>
      </c>
      <c r="C52" s="20" t="e">
        <f>$F$47-$C$47</f>
        <v>#VALUE!</v>
      </c>
      <c r="D52" s="23"/>
      <c r="E52" s="45"/>
      <c r="F52" s="45"/>
      <c r="G52" s="23"/>
    </row>
    <row r="53" spans="1:7">
      <c r="A53" s="25"/>
      <c r="B53" s="25"/>
      <c r="C53" s="25"/>
      <c r="D53" s="25"/>
      <c r="E53" s="25"/>
      <c r="F53" s="25"/>
      <c r="G53" s="25"/>
    </row>
    <row r="54" spans="1:7">
      <c r="A54" s="32" t="s">
        <v>57</v>
      </c>
      <c r="B54" s="32"/>
      <c r="C54" s="32"/>
      <c r="D54" s="32"/>
      <c r="E54" s="32"/>
      <c r="F54" s="32"/>
      <c r="G54" s="32"/>
    </row>
    <row r="55" spans="1:7" ht="63.95" customHeight="1">
      <c r="A55" s="33" t="e" vm="2">
        <v>#VALUE!</v>
      </c>
      <c r="B55" s="33"/>
      <c r="C55" s="33"/>
      <c r="D55" s="33"/>
      <c r="E55" s="33"/>
      <c r="F55" s="33"/>
      <c r="G55" s="33"/>
    </row>
    <row r="56" spans="1:7" ht="18.95" customHeight="1">
      <c r="A56" s="46"/>
      <c r="B56" s="31" t="s">
        <v>58</v>
      </c>
      <c r="C56" s="31"/>
      <c r="D56" s="38"/>
      <c r="E56" s="38"/>
      <c r="F56" s="38"/>
      <c r="G56" s="38"/>
    </row>
    <row r="57" spans="1:7" ht="17.100000000000001" customHeight="1">
      <c r="A57" s="46"/>
      <c r="B57" s="47" t="s">
        <v>59</v>
      </c>
      <c r="C57" s="47"/>
      <c r="D57" s="47"/>
      <c r="E57" s="47"/>
      <c r="F57" s="47"/>
      <c r="G57" s="47"/>
    </row>
    <row r="58" spans="1:7" ht="17.100000000000001" customHeight="1">
      <c r="A58" s="46"/>
      <c r="B58" s="47" t="s">
        <v>60</v>
      </c>
      <c r="C58" s="47"/>
      <c r="D58" s="47"/>
      <c r="E58" s="47"/>
      <c r="F58" s="47"/>
      <c r="G58" s="47"/>
    </row>
    <row r="59" spans="1:7" ht="17.100000000000001" customHeight="1">
      <c r="A59" s="46"/>
      <c r="B59" s="47" t="s">
        <v>61</v>
      </c>
      <c r="C59" s="47"/>
      <c r="D59" s="47"/>
      <c r="E59" s="47"/>
      <c r="F59" s="47"/>
      <c r="G59" s="47"/>
    </row>
    <row r="60" spans="1:7" ht="17.100000000000001" customHeight="1">
      <c r="A60" s="46"/>
      <c r="B60" s="47" t="s">
        <v>62</v>
      </c>
      <c r="C60" s="47"/>
      <c r="D60" s="47"/>
      <c r="E60" s="47"/>
      <c r="F60" s="47"/>
      <c r="G60" s="47"/>
    </row>
    <row r="61" spans="1:7" ht="17.100000000000001" customHeight="1">
      <c r="A61" s="46"/>
      <c r="B61" s="47" t="s">
        <v>63</v>
      </c>
      <c r="C61" s="47"/>
      <c r="D61" s="47"/>
      <c r="E61" s="47"/>
      <c r="F61" s="47"/>
      <c r="G61" s="47"/>
    </row>
    <row r="62" spans="1:7" ht="17.100000000000001" customHeight="1">
      <c r="A62" s="46"/>
      <c r="B62" s="47" t="s">
        <v>64</v>
      </c>
      <c r="C62" s="47"/>
      <c r="D62" s="47"/>
      <c r="E62" s="47"/>
      <c r="F62" s="47"/>
      <c r="G62" s="47"/>
    </row>
    <row r="63" spans="1:7" ht="17.100000000000001" customHeight="1">
      <c r="A63" s="46"/>
      <c r="B63" s="47" t="s">
        <v>65</v>
      </c>
      <c r="C63" s="47"/>
      <c r="D63" s="47"/>
      <c r="E63" s="47"/>
      <c r="F63" s="47"/>
      <c r="G63" s="47"/>
    </row>
  </sheetData>
  <mergeCells count="53">
    <mergeCell ref="D56:G56"/>
    <mergeCell ref="B57:G57"/>
    <mergeCell ref="B58:G58"/>
    <mergeCell ref="B59:G59"/>
    <mergeCell ref="B60:G60"/>
    <mergeCell ref="A6:G6"/>
    <mergeCell ref="A13:G13"/>
    <mergeCell ref="A21:G21"/>
    <mergeCell ref="A27:G27"/>
    <mergeCell ref="A35:G35"/>
    <mergeCell ref="A30:G30"/>
    <mergeCell ref="E24:F24"/>
    <mergeCell ref="E25:F25"/>
    <mergeCell ref="E26:F26"/>
    <mergeCell ref="A28:G28"/>
    <mergeCell ref="B29:C29"/>
    <mergeCell ref="E29:F29"/>
    <mergeCell ref="E18:F18"/>
    <mergeCell ref="E19:F19"/>
    <mergeCell ref="E20:F20"/>
    <mergeCell ref="A22:G22"/>
    <mergeCell ref="A36:G36"/>
    <mergeCell ref="B56:C56"/>
    <mergeCell ref="A54:G54"/>
    <mergeCell ref="A44:G44"/>
    <mergeCell ref="A49:G49"/>
    <mergeCell ref="E50:F50"/>
    <mergeCell ref="E51:F51"/>
    <mergeCell ref="E52:F52"/>
    <mergeCell ref="A55:G55"/>
    <mergeCell ref="A43:G43"/>
    <mergeCell ref="A48:G48"/>
    <mergeCell ref="A53:G53"/>
    <mergeCell ref="A56:A63"/>
    <mergeCell ref="B61:G61"/>
    <mergeCell ref="B62:G62"/>
    <mergeCell ref="B63:G63"/>
    <mergeCell ref="E23:F23"/>
    <mergeCell ref="E12:F12"/>
    <mergeCell ref="A14:G14"/>
    <mergeCell ref="E15:F15"/>
    <mergeCell ref="E16:F16"/>
    <mergeCell ref="E17:F17"/>
    <mergeCell ref="A7:G7"/>
    <mergeCell ref="E8:F8"/>
    <mergeCell ref="E9:F9"/>
    <mergeCell ref="E10:F10"/>
    <mergeCell ref="E11:F11"/>
    <mergeCell ref="A3:G3"/>
    <mergeCell ref="A2:G2"/>
    <mergeCell ref="A1:G1"/>
    <mergeCell ref="A4:G4"/>
    <mergeCell ref="A5:G5"/>
  </mergeCells>
  <conditionalFormatting sqref="B52:C52">
    <cfRule type="expression" dxfId="5" priority="2">
      <formula>$C$52&lt;0</formula>
    </cfRule>
    <cfRule type="expression" dxfId="4" priority="3">
      <formula>$C$52&gt;=0</formula>
    </cfRule>
  </conditionalFormatting>
  <dataValidations xWindow="740" yWindow="495" count="2">
    <dataValidation type="list" showInputMessage="1" showErrorMessage="1" errorTitle="Invalid Sheet Width" error="Sheet width must be 4, 6, 8, 10, 12, or 16 ft." promptTitle="Sheet Width" prompt="Choose 4, 6, 8, 10, 12, or 16 ft." sqref="C9" xr:uid="{00000000-0002-0000-0000-000000000000}">
      <formula1>"Select, 4,6,8,10,12,16"</formula1>
    </dataValidation>
    <dataValidation type="list" showInputMessage="1" showErrorMessage="1" errorTitle="Invalid Sheet Width" error="Sheet width must be 4, 6, 8, 10, 12, or 16 ft." promptTitle="Sheet Width" prompt="Choose 4, 6, 8, 10, 12, or 16 ft." sqref="C19" xr:uid="{311F9E3C-4EF0-4DBD-BE91-87DD86DF7DB1}">
      <formula1>"Select,300,400"</formula1>
    </dataValidation>
  </dataValidations>
  <printOptions horizontalCentered="1"/>
  <pageMargins left="0.3" right="0.3" top="0.3" bottom="0.3" header="0.511811023622047" footer="0.511811023622047"/>
  <pageSetup scale="73" orientation="landscape" horizontalDpi="300" verticalDpi="30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K69"/>
  <sheetViews>
    <sheetView topLeftCell="A6" zoomScale="154" zoomScaleNormal="154" workbookViewId="0">
      <selection activeCell="J18" sqref="J18"/>
    </sheetView>
  </sheetViews>
  <sheetFormatPr defaultColWidth="8.42578125" defaultRowHeight="15"/>
  <cols>
    <col min="1" max="1" width="2" customWidth="1"/>
    <col min="2" max="2" width="38" customWidth="1"/>
    <col min="3" max="3" width="18" customWidth="1"/>
    <col min="4" max="4" width="3" customWidth="1"/>
    <col min="5" max="5" width="38" customWidth="1"/>
    <col min="6" max="6" width="29.140625" customWidth="1"/>
    <col min="7" max="7" width="2" customWidth="1"/>
    <col min="9" max="9" width="17.140625" bestFit="1" customWidth="1"/>
    <col min="10" max="10" width="12.85546875" customWidth="1"/>
  </cols>
  <sheetData>
    <row r="1" spans="1:7">
      <c r="A1" s="25"/>
      <c r="B1" s="25"/>
      <c r="C1" s="25"/>
      <c r="D1" s="25"/>
      <c r="E1" s="25"/>
      <c r="F1" s="25"/>
      <c r="G1" s="25"/>
    </row>
    <row r="2" spans="1:7" ht="99.95" customHeight="1">
      <c r="A2" s="25" t="e" vm="1">
        <v>#VALUE!</v>
      </c>
      <c r="B2" s="25"/>
      <c r="C2" s="25"/>
      <c r="D2" s="25"/>
      <c r="E2" s="25"/>
      <c r="F2" s="25"/>
      <c r="G2" s="25"/>
    </row>
    <row r="3" spans="1:7" ht="30" customHeight="1">
      <c r="A3" s="25"/>
      <c r="B3" s="25"/>
      <c r="C3" s="25"/>
      <c r="D3" s="25"/>
      <c r="E3" s="25"/>
      <c r="F3" s="25"/>
      <c r="G3" s="25"/>
    </row>
    <row r="4" spans="1:7" ht="32.1" customHeight="1">
      <c r="A4" s="26" t="s">
        <v>66</v>
      </c>
      <c r="B4" s="26"/>
      <c r="C4" s="26"/>
      <c r="D4" s="26"/>
      <c r="E4" s="26"/>
      <c r="F4" s="26"/>
      <c r="G4" s="26"/>
    </row>
    <row r="5" spans="1:7" ht="21.75" customHeight="1">
      <c r="A5" s="27" t="s">
        <v>67</v>
      </c>
      <c r="B5" s="27"/>
      <c r="C5" s="27"/>
      <c r="D5" s="27"/>
      <c r="E5" s="27"/>
      <c r="F5" s="27"/>
      <c r="G5" s="27"/>
    </row>
    <row r="6" spans="1:7" ht="21.95" customHeight="1">
      <c r="A6" s="25"/>
      <c r="B6" s="25"/>
      <c r="C6" s="25"/>
      <c r="D6" s="25"/>
      <c r="E6" s="25"/>
      <c r="F6" s="25"/>
      <c r="G6" s="25"/>
    </row>
    <row r="7" spans="1:7" ht="24" customHeight="1">
      <c r="A7" s="35" t="s">
        <v>2</v>
      </c>
      <c r="B7" s="35"/>
      <c r="C7" s="35"/>
      <c r="D7" s="35"/>
      <c r="E7" s="35"/>
      <c r="F7" s="35"/>
      <c r="G7" s="35"/>
    </row>
    <row r="8" spans="1:7" ht="15" customHeight="1">
      <c r="A8" s="23"/>
      <c r="B8" s="13" t="s">
        <v>3</v>
      </c>
      <c r="C8" s="1"/>
      <c r="D8" s="23"/>
      <c r="E8" s="29" t="s">
        <v>4</v>
      </c>
      <c r="F8" s="29"/>
      <c r="G8" s="23"/>
    </row>
    <row r="9" spans="1:7" ht="15" customHeight="1">
      <c r="A9" s="23"/>
      <c r="B9" s="13" t="s">
        <v>68</v>
      </c>
      <c r="C9" s="1">
        <v>10</v>
      </c>
      <c r="D9" s="23"/>
      <c r="E9" s="29" t="s">
        <v>69</v>
      </c>
      <c r="F9" s="29"/>
      <c r="G9" s="23"/>
    </row>
    <row r="10" spans="1:7" ht="15" customHeight="1">
      <c r="A10" s="23"/>
      <c r="B10" s="13" t="s">
        <v>8</v>
      </c>
      <c r="C10" s="2"/>
      <c r="D10" s="23"/>
      <c r="E10" s="29" t="s">
        <v>9</v>
      </c>
      <c r="F10" s="29"/>
      <c r="G10" s="23"/>
    </row>
    <row r="11" spans="1:7">
      <c r="A11" s="23"/>
      <c r="B11" s="13" t="s">
        <v>70</v>
      </c>
      <c r="C11" s="2"/>
      <c r="D11" s="23"/>
      <c r="E11" s="29" t="s">
        <v>71</v>
      </c>
      <c r="F11" s="29"/>
      <c r="G11" s="23"/>
    </row>
    <row r="12" spans="1:7" ht="15" customHeight="1">
      <c r="A12" s="23"/>
      <c r="B12" s="13" t="s">
        <v>12</v>
      </c>
      <c r="C12" s="2"/>
      <c r="D12" s="23"/>
      <c r="E12" s="29" t="s">
        <v>72</v>
      </c>
      <c r="F12" s="29"/>
      <c r="G12" s="23"/>
    </row>
    <row r="13" spans="1:7" ht="21.95" customHeight="1">
      <c r="A13" s="25"/>
      <c r="B13" s="25"/>
      <c r="C13" s="25"/>
      <c r="D13" s="25"/>
      <c r="E13" s="25"/>
      <c r="F13" s="25"/>
      <c r="G13" s="25"/>
    </row>
    <row r="14" spans="1:7" ht="24" customHeight="1">
      <c r="A14" s="35" t="s">
        <v>14</v>
      </c>
      <c r="B14" s="35"/>
      <c r="C14" s="35"/>
      <c r="D14" s="35"/>
      <c r="E14" s="35"/>
      <c r="F14" s="35"/>
      <c r="G14" s="35"/>
    </row>
    <row r="15" spans="1:7" ht="15" customHeight="1">
      <c r="A15" s="23"/>
      <c r="B15" s="14" t="s">
        <v>15</v>
      </c>
      <c r="C15" s="1">
        <v>100</v>
      </c>
      <c r="D15" s="23"/>
      <c r="E15" s="29" t="s">
        <v>16</v>
      </c>
      <c r="F15" s="29"/>
      <c r="G15" s="23"/>
    </row>
    <row r="16" spans="1:7" ht="15" customHeight="1">
      <c r="A16" s="23"/>
      <c r="B16" s="14" t="s">
        <v>73</v>
      </c>
      <c r="C16" s="3">
        <v>12.4</v>
      </c>
      <c r="D16" s="23"/>
      <c r="E16" s="29" t="s">
        <v>74</v>
      </c>
      <c r="F16" s="29"/>
      <c r="G16" s="23"/>
    </row>
    <row r="17" spans="1:11" ht="15" customHeight="1">
      <c r="A17" s="23"/>
      <c r="B17" s="14" t="s">
        <v>21</v>
      </c>
      <c r="C17" s="1">
        <v>20</v>
      </c>
      <c r="D17" s="23"/>
      <c r="E17" s="29" t="s">
        <v>75</v>
      </c>
      <c r="F17" s="29"/>
      <c r="G17" s="23"/>
      <c r="H17" s="23"/>
      <c r="I17" s="23"/>
      <c r="J17" s="23"/>
      <c r="K17" s="23"/>
    </row>
    <row r="18" spans="1:11">
      <c r="A18" s="23"/>
      <c r="B18" s="14" t="s">
        <v>22</v>
      </c>
      <c r="C18" s="1" t="s">
        <v>6</v>
      </c>
      <c r="D18" s="23"/>
      <c r="E18" s="29" t="s">
        <v>23</v>
      </c>
      <c r="F18" s="29"/>
      <c r="G18" s="23"/>
      <c r="H18" s="23"/>
      <c r="I18" s="23"/>
      <c r="J18" s="23"/>
      <c r="K18" s="23"/>
    </row>
    <row r="19" spans="1:11">
      <c r="A19" s="23"/>
      <c r="B19" s="14" t="s">
        <v>24</v>
      </c>
      <c r="C19" s="3">
        <v>0.16666666666666699</v>
      </c>
      <c r="D19" s="23"/>
      <c r="E19" s="29" t="s">
        <v>76</v>
      </c>
      <c r="F19" s="29"/>
      <c r="G19" s="23"/>
      <c r="H19" s="23"/>
      <c r="I19" s="23"/>
      <c r="J19" s="23"/>
      <c r="K19" s="23"/>
    </row>
    <row r="20" spans="1:11" ht="15" customHeight="1">
      <c r="A20" s="23"/>
      <c r="B20" s="14" t="s">
        <v>77</v>
      </c>
      <c r="C20" s="3">
        <v>1</v>
      </c>
      <c r="D20" s="23"/>
      <c r="E20" s="29" t="s">
        <v>78</v>
      </c>
      <c r="F20" s="29"/>
      <c r="G20" s="23"/>
      <c r="H20" s="23"/>
      <c r="I20" s="23"/>
      <c r="J20" s="23"/>
      <c r="K20" s="23"/>
    </row>
    <row r="21" spans="1:11" ht="21.95" customHeight="1">
      <c r="A21" s="25"/>
      <c r="B21" s="25"/>
      <c r="C21" s="25"/>
      <c r="D21" s="25"/>
      <c r="E21" s="25"/>
      <c r="F21" s="25"/>
      <c r="G21" s="25"/>
      <c r="H21" s="23"/>
      <c r="I21" s="23"/>
      <c r="J21" s="23"/>
      <c r="K21" s="23"/>
    </row>
    <row r="22" spans="1:11" ht="24" customHeight="1">
      <c r="A22" s="35" t="s">
        <v>26</v>
      </c>
      <c r="B22" s="35"/>
      <c r="C22" s="35"/>
      <c r="D22" s="35"/>
      <c r="E22" s="35"/>
      <c r="F22" s="35"/>
      <c r="G22" s="35"/>
      <c r="H22" s="23"/>
      <c r="I22" s="23"/>
      <c r="J22" s="23"/>
      <c r="K22" s="23"/>
    </row>
    <row r="23" spans="1:11" ht="15" customHeight="1">
      <c r="A23" s="23"/>
      <c r="B23" s="14" t="s">
        <v>79</v>
      </c>
      <c r="C23" s="16">
        <f>$C$8/(16*$C$15)</f>
        <v>0</v>
      </c>
      <c r="D23" s="9"/>
      <c r="E23" s="29" t="s">
        <v>80</v>
      </c>
      <c r="F23" s="29"/>
      <c r="G23" s="23"/>
      <c r="H23" s="23"/>
      <c r="I23" s="23"/>
      <c r="J23" s="23"/>
      <c r="K23" s="23"/>
    </row>
    <row r="24" spans="1:11" ht="15" customHeight="1">
      <c r="A24" s="23"/>
      <c r="B24" s="14" t="s">
        <v>81</v>
      </c>
      <c r="C24" s="16">
        <f>$C$8/(16*$C$15)</f>
        <v>0</v>
      </c>
      <c r="D24" s="9"/>
      <c r="E24" s="29" t="s">
        <v>82</v>
      </c>
      <c r="F24" s="29"/>
      <c r="G24" s="23"/>
      <c r="H24" s="23"/>
      <c r="I24" s="23"/>
      <c r="J24" s="23"/>
      <c r="K24" s="23"/>
    </row>
    <row r="25" spans="1:11" ht="15" customHeight="1">
      <c r="A25" s="23"/>
      <c r="B25" s="14" t="s">
        <v>83</v>
      </c>
      <c r="C25" s="16">
        <f>$C$15*$C$19*($C$8/(16*$C$15))</f>
        <v>0</v>
      </c>
      <c r="D25" s="9"/>
      <c r="E25" s="29" t="s">
        <v>84</v>
      </c>
      <c r="F25" s="29"/>
      <c r="G25" s="23"/>
      <c r="H25" s="23"/>
      <c r="I25" s="23"/>
      <c r="J25" s="23"/>
      <c r="K25" s="23"/>
    </row>
    <row r="26" spans="1:11" ht="15" customHeight="1">
      <c r="A26" s="23"/>
      <c r="B26" s="14" t="s">
        <v>85</v>
      </c>
      <c r="C26" s="16">
        <f>$C$8/($C$9*$C$15)</f>
        <v>0</v>
      </c>
      <c r="D26" s="9"/>
      <c r="E26" s="29" t="s">
        <v>86</v>
      </c>
      <c r="F26" s="29"/>
      <c r="G26" s="23"/>
      <c r="H26" s="23"/>
      <c r="I26" s="23"/>
      <c r="J26" s="23"/>
      <c r="K26" s="23"/>
    </row>
    <row r="27" spans="1:11">
      <c r="A27" s="23"/>
      <c r="B27" s="14" t="s">
        <v>87</v>
      </c>
      <c r="C27" s="16">
        <f>$C$8/($C$9*$C$15)</f>
        <v>0</v>
      </c>
      <c r="D27" s="9"/>
      <c r="E27" s="29" t="s">
        <v>82</v>
      </c>
      <c r="F27" s="29"/>
      <c r="G27" s="23"/>
      <c r="H27" s="23"/>
      <c r="I27" s="23"/>
      <c r="J27" s="23"/>
      <c r="K27" s="23"/>
    </row>
    <row r="28" spans="1:11" ht="15" customHeight="1">
      <c r="A28" s="23"/>
      <c r="B28" s="14" t="s">
        <v>88</v>
      </c>
      <c r="C28" s="16">
        <f>$C$15*$C$19*($C$8/($C$9*$C$15))</f>
        <v>0</v>
      </c>
      <c r="D28" s="9"/>
      <c r="E28" s="29" t="s">
        <v>84</v>
      </c>
      <c r="F28" s="29"/>
      <c r="G28" s="23"/>
      <c r="H28" s="23"/>
      <c r="I28" s="6"/>
      <c r="J28" s="23"/>
      <c r="K28" s="7"/>
    </row>
    <row r="29" spans="1:11" ht="21.95" customHeight="1">
      <c r="A29" s="25"/>
      <c r="B29" s="25"/>
      <c r="C29" s="25"/>
      <c r="D29" s="25"/>
      <c r="E29" s="25"/>
      <c r="F29" s="25"/>
      <c r="G29" s="25"/>
      <c r="H29" s="23"/>
      <c r="I29" s="23"/>
      <c r="J29" s="23"/>
      <c r="K29" s="23"/>
    </row>
    <row r="30" spans="1:11" ht="24" customHeight="1">
      <c r="A30" s="35" t="s">
        <v>35</v>
      </c>
      <c r="B30" s="35"/>
      <c r="C30" s="35"/>
      <c r="D30" s="35"/>
      <c r="E30" s="35"/>
      <c r="F30" s="35"/>
      <c r="G30" s="35"/>
      <c r="H30" s="23"/>
      <c r="I30" s="23"/>
      <c r="J30" s="23"/>
      <c r="K30" s="23"/>
    </row>
    <row r="31" spans="1:11" ht="24" customHeight="1">
      <c r="A31" s="23"/>
      <c r="B31" s="36" t="s">
        <v>89</v>
      </c>
      <c r="C31" s="36"/>
      <c r="D31" s="23"/>
      <c r="E31" s="37" t="str">
        <f>$C$9&amp;"' TPO"</f>
        <v>10' TPO</v>
      </c>
      <c r="F31" s="37"/>
      <c r="G31" s="23"/>
      <c r="H31" s="23"/>
      <c r="I31" s="23"/>
      <c r="J31" s="23"/>
      <c r="K31" s="23"/>
    </row>
    <row r="32" spans="1:11">
      <c r="A32" s="30" t="s">
        <v>38</v>
      </c>
      <c r="B32" s="30"/>
      <c r="C32" s="30"/>
      <c r="D32" s="30"/>
      <c r="E32" s="30"/>
      <c r="F32" s="30"/>
      <c r="G32" s="30"/>
      <c r="H32" s="23"/>
      <c r="I32" s="23"/>
      <c r="J32" s="23"/>
      <c r="K32" s="23"/>
    </row>
    <row r="33" spans="1:7">
      <c r="A33" s="23"/>
      <c r="B33" s="14" t="s">
        <v>90</v>
      </c>
      <c r="C33" s="18">
        <f>$C$17</f>
        <v>20</v>
      </c>
      <c r="D33" s="23"/>
      <c r="E33" s="14" t="s">
        <v>90</v>
      </c>
      <c r="F33" s="18">
        <f>$C$17</f>
        <v>20</v>
      </c>
      <c r="G33" s="23"/>
    </row>
    <row r="34" spans="1:7">
      <c r="A34" s="23"/>
      <c r="B34" s="14" t="s">
        <v>91</v>
      </c>
      <c r="C34" s="17">
        <f>($C$10/60)*$C$17</f>
        <v>0</v>
      </c>
      <c r="D34" s="23"/>
      <c r="E34" s="14" t="s">
        <v>91</v>
      </c>
      <c r="F34" s="17">
        <f>($C$10/60)*$C$17</f>
        <v>0</v>
      </c>
      <c r="G34" s="23"/>
    </row>
    <row r="35" spans="1:7">
      <c r="A35" s="23"/>
      <c r="B35" s="14" t="s">
        <v>92</v>
      </c>
      <c r="C35" s="17">
        <f>($C$10/60)*$C$17*$C$23</f>
        <v>0</v>
      </c>
      <c r="D35" s="23"/>
      <c r="E35" s="14" t="s">
        <v>92</v>
      </c>
      <c r="F35" s="17">
        <f>($C$10/60)*$C$17*$C$26</f>
        <v>0</v>
      </c>
      <c r="G35" s="23"/>
    </row>
    <row r="36" spans="1:7">
      <c r="A36" s="23"/>
      <c r="B36" s="14" t="s">
        <v>93</v>
      </c>
      <c r="C36" s="16">
        <f>$C$15/$C$16</f>
        <v>8.064516129032258</v>
      </c>
      <c r="D36" s="23"/>
      <c r="E36" s="14" t="s">
        <v>93</v>
      </c>
      <c r="F36" s="16">
        <f>$C$15/$C$16</f>
        <v>8.064516129032258</v>
      </c>
      <c r="G36" s="23"/>
    </row>
    <row r="37" spans="1:7">
      <c r="A37" s="23"/>
      <c r="B37" s="14" t="s">
        <v>94</v>
      </c>
      <c r="C37" s="17">
        <f>($C$10/60)*($C$15/$C$16)</f>
        <v>0</v>
      </c>
      <c r="D37" s="23"/>
      <c r="E37" s="14" t="s">
        <v>94</v>
      </c>
      <c r="F37" s="17">
        <f>($C$10/60)*($C$15/$C$16)</f>
        <v>0</v>
      </c>
      <c r="G37" s="23"/>
    </row>
    <row r="38" spans="1:7">
      <c r="A38" s="23"/>
      <c r="B38" s="14" t="s">
        <v>95</v>
      </c>
      <c r="C38" s="17">
        <f>($C$10/60)*($C$15/$C$16)*$C$23</f>
        <v>0</v>
      </c>
      <c r="D38" s="23"/>
      <c r="E38" s="14" t="s">
        <v>95</v>
      </c>
      <c r="F38" s="17">
        <f>($C$10/60)*($C$15/$C$16)*$C$26</f>
        <v>0</v>
      </c>
      <c r="G38" s="23"/>
    </row>
    <row r="39" spans="1:7">
      <c r="A39" s="23"/>
      <c r="B39" s="12" t="s">
        <v>42</v>
      </c>
      <c r="C39" s="19">
        <f>$C$35+$C$38</f>
        <v>0</v>
      </c>
      <c r="D39" s="23"/>
      <c r="E39" s="12" t="s">
        <v>42</v>
      </c>
      <c r="F39" s="19">
        <f>$F$35+$F$38</f>
        <v>0</v>
      </c>
      <c r="G39" s="23"/>
    </row>
    <row r="40" spans="1:7">
      <c r="A40" s="34"/>
      <c r="B40" s="34"/>
      <c r="C40" s="34"/>
      <c r="D40" s="34"/>
      <c r="E40" s="34"/>
      <c r="F40" s="34"/>
      <c r="G40" s="34"/>
    </row>
    <row r="41" spans="1:7">
      <c r="A41" s="30" t="s">
        <v>43</v>
      </c>
      <c r="B41" s="30"/>
      <c r="C41" s="30"/>
      <c r="D41" s="30"/>
      <c r="E41" s="30"/>
      <c r="F41" s="30"/>
      <c r="G41" s="30"/>
    </row>
    <row r="42" spans="1:7">
      <c r="A42" s="23"/>
      <c r="B42" s="14" t="s">
        <v>44</v>
      </c>
      <c r="C42" s="16">
        <f>$C$24</f>
        <v>0</v>
      </c>
      <c r="D42" s="23"/>
      <c r="E42" s="14" t="s">
        <v>44</v>
      </c>
      <c r="F42" s="16">
        <f>$C$27</f>
        <v>0</v>
      </c>
      <c r="G42" s="23"/>
    </row>
    <row r="43" spans="1:7">
      <c r="A43" s="23"/>
      <c r="B43" s="14" t="s">
        <v>45</v>
      </c>
      <c r="C43" s="17">
        <f>$C$11*16*$C$15</f>
        <v>0</v>
      </c>
      <c r="D43" s="23"/>
      <c r="E43" s="14" t="s">
        <v>45</v>
      </c>
      <c r="F43" s="17">
        <f>$C$11*$C$9*$C$15</f>
        <v>0</v>
      </c>
      <c r="G43" s="23"/>
    </row>
    <row r="44" spans="1:7">
      <c r="A44" s="23"/>
      <c r="B44" s="14" t="s">
        <v>46</v>
      </c>
      <c r="C44" s="17">
        <f>$C$11*$C$8</f>
        <v>0</v>
      </c>
      <c r="D44" s="23"/>
      <c r="E44" s="14" t="s">
        <v>46</v>
      </c>
      <c r="F44" s="17">
        <f>$C$11*$C$8</f>
        <v>0</v>
      </c>
      <c r="G44" s="23"/>
    </row>
    <row r="45" spans="1:7">
      <c r="A45" s="23"/>
      <c r="B45" s="14" t="s">
        <v>48</v>
      </c>
      <c r="C45" s="16" t="e">
        <f>($C$23*$C$15*$C$19-$C$20)/$C$18</f>
        <v>#VALUE!</v>
      </c>
      <c r="D45" s="23"/>
      <c r="E45" s="14" t="s">
        <v>48</v>
      </c>
      <c r="F45" s="16" t="e">
        <f>($C$26*$C$15*$C$19)/$C$18</f>
        <v>#VALUE!</v>
      </c>
      <c r="G45" s="23"/>
    </row>
    <row r="46" spans="1:7">
      <c r="A46" s="23"/>
      <c r="B46" s="14" t="s">
        <v>49</v>
      </c>
      <c r="C46" s="17" t="e">
        <f>(($C$23*$C$15*$C$19-$C$20)/$C$18)*$C$12</f>
        <v>#VALUE!</v>
      </c>
      <c r="D46" s="23"/>
      <c r="E46" s="14" t="s">
        <v>49</v>
      </c>
      <c r="F46" s="17" t="e">
        <f>(($C$26*$C$15*$C$19)/$C$18)*$C$12</f>
        <v>#VALUE!</v>
      </c>
      <c r="G46" s="23"/>
    </row>
    <row r="47" spans="1:7">
      <c r="A47" s="23"/>
      <c r="B47" s="14" t="s">
        <v>96</v>
      </c>
      <c r="C47" s="17">
        <f>C25*C11</f>
        <v>0</v>
      </c>
      <c r="D47" s="23"/>
      <c r="E47" s="14" t="s">
        <v>96</v>
      </c>
      <c r="F47" s="17">
        <f>C28*C11</f>
        <v>0</v>
      </c>
      <c r="G47" s="23"/>
    </row>
    <row r="48" spans="1:7">
      <c r="A48" s="23"/>
      <c r="B48" s="12" t="s">
        <v>50</v>
      </c>
      <c r="C48" s="19" t="e">
        <f>$C$44+$C$46+C47</f>
        <v>#VALUE!</v>
      </c>
      <c r="D48" s="23"/>
      <c r="E48" s="12" t="s">
        <v>50</v>
      </c>
      <c r="F48" s="19" t="e">
        <f>$F$44+$F$46+F47</f>
        <v>#VALUE!</v>
      </c>
      <c r="G48" s="23"/>
    </row>
    <row r="49" spans="1:8">
      <c r="A49" s="34"/>
      <c r="B49" s="34"/>
      <c r="C49" s="34"/>
      <c r="D49" s="34"/>
      <c r="E49" s="34"/>
      <c r="F49" s="34"/>
      <c r="G49" s="34"/>
      <c r="H49" s="23"/>
    </row>
    <row r="50" spans="1:8">
      <c r="A50" s="30" t="s">
        <v>51</v>
      </c>
      <c r="B50" s="30"/>
      <c r="C50" s="30"/>
      <c r="D50" s="30"/>
      <c r="E50" s="30"/>
      <c r="F50" s="30"/>
      <c r="G50" s="30"/>
      <c r="H50" s="23"/>
    </row>
    <row r="51" spans="1:8">
      <c r="A51" s="23"/>
      <c r="B51" s="14" t="s">
        <v>42</v>
      </c>
      <c r="C51" s="17">
        <f>$C$39</f>
        <v>0</v>
      </c>
      <c r="D51" s="23"/>
      <c r="E51" s="14" t="s">
        <v>42</v>
      </c>
      <c r="F51" s="17">
        <f>$F$39</f>
        <v>0</v>
      </c>
      <c r="G51" s="23"/>
      <c r="H51" s="23"/>
    </row>
    <row r="52" spans="1:8">
      <c r="A52" s="23"/>
      <c r="B52" s="14" t="s">
        <v>50</v>
      </c>
      <c r="C52" s="17" t="e">
        <f>$C$48</f>
        <v>#VALUE!</v>
      </c>
      <c r="D52" s="23"/>
      <c r="E52" s="14" t="s">
        <v>50</v>
      </c>
      <c r="F52" s="17" t="e">
        <f>$F$48</f>
        <v>#VALUE!</v>
      </c>
      <c r="G52" s="23"/>
      <c r="H52" s="23"/>
    </row>
    <row r="53" spans="1:8">
      <c r="A53" s="23"/>
      <c r="B53" s="12" t="s">
        <v>52</v>
      </c>
      <c r="C53" s="19" t="e">
        <f>$C$39+$C$48</f>
        <v>#VALUE!</v>
      </c>
      <c r="D53" s="23"/>
      <c r="E53" s="12" t="s">
        <v>52</v>
      </c>
      <c r="F53" s="19" t="e">
        <f>$F$39+$F$48</f>
        <v>#VALUE!</v>
      </c>
      <c r="G53" s="23"/>
      <c r="H53" s="23"/>
    </row>
    <row r="54" spans="1:8">
      <c r="A54" s="25"/>
      <c r="B54" s="25"/>
      <c r="C54" s="25"/>
      <c r="D54" s="25"/>
      <c r="E54" s="25"/>
      <c r="F54" s="25"/>
      <c r="G54" s="25"/>
      <c r="H54" s="23"/>
    </row>
    <row r="55" spans="1:8">
      <c r="A55" s="30" t="s">
        <v>97</v>
      </c>
      <c r="B55" s="30"/>
      <c r="C55" s="30"/>
      <c r="D55" s="30"/>
      <c r="E55" s="30"/>
      <c r="F55" s="30"/>
      <c r="G55" s="30"/>
      <c r="H55" s="23"/>
    </row>
    <row r="56" spans="1:8">
      <c r="A56" s="23"/>
      <c r="B56" s="14" t="s">
        <v>54</v>
      </c>
      <c r="C56" s="17">
        <f>$F$39-$C$39</f>
        <v>0</v>
      </c>
      <c r="D56" s="23"/>
      <c r="E56" s="45" t="s">
        <v>98</v>
      </c>
      <c r="F56" s="45"/>
      <c r="G56" s="23"/>
      <c r="H56" s="23"/>
    </row>
    <row r="57" spans="1:8">
      <c r="A57" s="23"/>
      <c r="B57" s="14" t="s">
        <v>55</v>
      </c>
      <c r="C57" s="17" t="e">
        <f>$F$48-$C$48</f>
        <v>#VALUE!</v>
      </c>
      <c r="D57" s="23"/>
      <c r="E57" s="45" t="s">
        <v>99</v>
      </c>
      <c r="F57" s="45"/>
      <c r="G57" s="23"/>
      <c r="H57" s="23"/>
    </row>
    <row r="58" spans="1:8">
      <c r="A58" s="23"/>
      <c r="B58" s="15" t="s">
        <v>56</v>
      </c>
      <c r="C58" s="20" t="e">
        <f>$F$53-$C$53</f>
        <v>#VALUE!</v>
      </c>
      <c r="D58" s="23"/>
      <c r="E58" s="45"/>
      <c r="F58" s="45"/>
      <c r="G58" s="23"/>
      <c r="H58" s="23"/>
    </row>
    <row r="59" spans="1:8">
      <c r="A59" s="25"/>
      <c r="B59" s="25"/>
      <c r="C59" s="25"/>
      <c r="D59" s="25"/>
      <c r="E59" s="25"/>
      <c r="F59" s="25"/>
      <c r="G59" s="25"/>
      <c r="H59" s="23"/>
    </row>
    <row r="60" spans="1:8">
      <c r="A60" s="32" t="s">
        <v>100</v>
      </c>
      <c r="B60" s="32"/>
      <c r="C60" s="32"/>
      <c r="D60" s="32"/>
      <c r="E60" s="32"/>
      <c r="F60" s="32"/>
      <c r="G60" s="32"/>
      <c r="H60" s="23"/>
    </row>
    <row r="61" spans="1:8" ht="63.95" customHeight="1">
      <c r="A61" s="33" t="e" vm="2">
        <v>#VALUE!</v>
      </c>
      <c r="B61" s="33"/>
      <c r="C61" s="33"/>
      <c r="D61" s="33"/>
      <c r="E61" s="33"/>
      <c r="F61" s="33"/>
      <c r="G61" s="33"/>
      <c r="H61" s="23"/>
    </row>
    <row r="62" spans="1:8" ht="18.95">
      <c r="A62" s="46"/>
      <c r="B62" s="31" t="s">
        <v>58</v>
      </c>
      <c r="C62" s="31"/>
      <c r="D62" s="39"/>
      <c r="E62" s="39"/>
      <c r="F62" s="39"/>
      <c r="G62" s="39"/>
      <c r="H62" s="22"/>
    </row>
    <row r="63" spans="1:8" ht="17.100000000000001" customHeight="1">
      <c r="A63" s="46"/>
      <c r="B63" s="46" t="s">
        <v>59</v>
      </c>
      <c r="C63" s="46"/>
      <c r="D63" s="46"/>
      <c r="E63" s="46"/>
      <c r="F63" s="46"/>
      <c r="G63" s="46"/>
      <c r="H63" s="46"/>
    </row>
    <row r="64" spans="1:8" ht="17.100000000000001" customHeight="1">
      <c r="A64" s="46"/>
      <c r="B64" s="46" t="s">
        <v>60</v>
      </c>
      <c r="C64" s="46"/>
      <c r="D64" s="46"/>
      <c r="E64" s="46"/>
      <c r="F64" s="46"/>
      <c r="G64" s="46"/>
      <c r="H64" s="46"/>
    </row>
    <row r="65" spans="1:8" ht="17.100000000000001" customHeight="1">
      <c r="A65" s="46"/>
      <c r="B65" s="46" t="s">
        <v>62</v>
      </c>
      <c r="C65" s="46"/>
      <c r="D65" s="46"/>
      <c r="E65" s="46"/>
      <c r="F65" s="46"/>
      <c r="G65" s="46"/>
      <c r="H65" s="46"/>
    </row>
    <row r="66" spans="1:8" ht="17.100000000000001" customHeight="1">
      <c r="A66" s="46"/>
      <c r="B66" s="46" t="s">
        <v>63</v>
      </c>
      <c r="C66" s="46"/>
      <c r="D66" s="46"/>
      <c r="E66" s="46"/>
      <c r="F66" s="46"/>
      <c r="G66" s="46"/>
      <c r="H66" s="46"/>
    </row>
    <row r="67" spans="1:8" ht="17.100000000000001" customHeight="1">
      <c r="A67" s="46"/>
      <c r="B67" s="46" t="s">
        <v>101</v>
      </c>
      <c r="C67" s="46"/>
      <c r="D67" s="46"/>
      <c r="E67" s="46"/>
      <c r="F67" s="46"/>
      <c r="G67" s="46"/>
      <c r="H67" s="46"/>
    </row>
    <row r="68" spans="1:8" ht="17.100000000000001" customHeight="1">
      <c r="A68" s="46"/>
      <c r="B68" s="46" t="s">
        <v>102</v>
      </c>
      <c r="C68" s="46"/>
      <c r="D68" s="46"/>
      <c r="E68" s="46"/>
      <c r="F68" s="46"/>
      <c r="G68" s="46"/>
      <c r="H68" s="46"/>
    </row>
    <row r="69" spans="1:8" ht="17.100000000000001" customHeight="1">
      <c r="A69" s="46"/>
      <c r="B69" s="46" t="s">
        <v>103</v>
      </c>
      <c r="C69" s="46"/>
      <c r="D69" s="46"/>
      <c r="E69" s="46"/>
      <c r="F69" s="46"/>
      <c r="G69" s="46"/>
      <c r="H69" s="46"/>
    </row>
  </sheetData>
  <mergeCells count="55">
    <mergeCell ref="B66:H66"/>
    <mergeCell ref="B67:H67"/>
    <mergeCell ref="B68:H68"/>
    <mergeCell ref="B69:H69"/>
    <mergeCell ref="D62:G62"/>
    <mergeCell ref="B64:H64"/>
    <mergeCell ref="B63:H63"/>
    <mergeCell ref="B65:H65"/>
    <mergeCell ref="A62:A69"/>
    <mergeCell ref="A2:G2"/>
    <mergeCell ref="A3:G3"/>
    <mergeCell ref="A61:G61"/>
    <mergeCell ref="A1:G1"/>
    <mergeCell ref="A6:G6"/>
    <mergeCell ref="A21:G21"/>
    <mergeCell ref="A29:G29"/>
    <mergeCell ref="A40:G40"/>
    <mergeCell ref="A49:G49"/>
    <mergeCell ref="A54:G54"/>
    <mergeCell ref="A59:G59"/>
    <mergeCell ref="A13:G13"/>
    <mergeCell ref="B62:C62"/>
    <mergeCell ref="E57:F57"/>
    <mergeCell ref="E58:F58"/>
    <mergeCell ref="A60:G60"/>
    <mergeCell ref="A32:G32"/>
    <mergeCell ref="A41:G41"/>
    <mergeCell ref="A50:G50"/>
    <mergeCell ref="A55:G55"/>
    <mergeCell ref="E56:F56"/>
    <mergeCell ref="E27:F27"/>
    <mergeCell ref="E28:F28"/>
    <mergeCell ref="A30:G30"/>
    <mergeCell ref="B31:C31"/>
    <mergeCell ref="E31:F31"/>
    <mergeCell ref="A22:G22"/>
    <mergeCell ref="E23:F23"/>
    <mergeCell ref="E24:F24"/>
    <mergeCell ref="E25:F25"/>
    <mergeCell ref="E26:F26"/>
    <mergeCell ref="E16:F16"/>
    <mergeCell ref="E17:F17"/>
    <mergeCell ref="E18:F18"/>
    <mergeCell ref="E19:F19"/>
    <mergeCell ref="E20:F20"/>
    <mergeCell ref="E10:F10"/>
    <mergeCell ref="E11:F11"/>
    <mergeCell ref="E12:F12"/>
    <mergeCell ref="A14:G14"/>
    <mergeCell ref="E15:F15"/>
    <mergeCell ref="A4:G4"/>
    <mergeCell ref="A5:G5"/>
    <mergeCell ref="A7:G7"/>
    <mergeCell ref="E8:F8"/>
    <mergeCell ref="E9:F9"/>
  </mergeCells>
  <conditionalFormatting sqref="B58:C58">
    <cfRule type="expression" dxfId="3" priority="2">
      <formula>$C$58&lt;0</formula>
    </cfRule>
    <cfRule type="expression" dxfId="2" priority="3">
      <formula>$C$58&gt;=0</formula>
    </cfRule>
  </conditionalFormatting>
  <dataValidations count="2">
    <dataValidation type="list" showInputMessage="1" showErrorMessage="1" errorTitle="Invalid Comparison Width" error="Comparison width must be 10 or 12 ft." promptTitle="Comparison Width" prompt="Choose 10 or 12 ft." sqref="C9" xr:uid="{00000000-0002-0000-0100-000000000000}">
      <formula1>"Select,10,12"</formula1>
    </dataValidation>
    <dataValidation type="list" allowBlank="1" showInputMessage="1" showErrorMessage="1" sqref="C18" xr:uid="{21949C30-A36B-4931-BA39-6840660BF6A5}">
      <formula1>"Select,300,400"</formula1>
    </dataValidation>
  </dataValidations>
  <printOptions horizontalCentered="1"/>
  <pageMargins left="0.3" right="0.3" top="0.3" bottom="0.3" header="0.511811023622047" footer="0.511811023622047"/>
  <pageSetup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G73"/>
  <sheetViews>
    <sheetView tabSelected="1" topLeftCell="A3" zoomScale="183" zoomScaleNormal="183" workbookViewId="0">
      <selection activeCell="O14" sqref="O14"/>
    </sheetView>
  </sheetViews>
  <sheetFormatPr defaultColWidth="8.42578125" defaultRowHeight="15"/>
  <cols>
    <col min="1" max="1" width="2" customWidth="1"/>
    <col min="2" max="2" width="38" customWidth="1"/>
    <col min="3" max="3" width="23.140625" customWidth="1"/>
    <col min="4" max="4" width="3" customWidth="1"/>
    <col min="5" max="5" width="38" customWidth="1"/>
    <col min="6" max="6" width="19.42578125" customWidth="1"/>
    <col min="7" max="7" width="2" customWidth="1"/>
  </cols>
  <sheetData>
    <row r="1" spans="1:7">
      <c r="A1" s="25"/>
      <c r="B1" s="25"/>
      <c r="C1" s="25"/>
      <c r="D1" s="25"/>
      <c r="E1" s="25"/>
      <c r="F1" s="25"/>
      <c r="G1" s="25"/>
    </row>
    <row r="2" spans="1:7" ht="99.95" customHeight="1">
      <c r="A2" s="25" t="e" vm="1">
        <v>#VALUE!</v>
      </c>
      <c r="B2" s="25"/>
      <c r="C2" s="25"/>
      <c r="D2" s="25"/>
      <c r="E2" s="25"/>
      <c r="F2" s="25"/>
      <c r="G2" s="25"/>
    </row>
    <row r="3" spans="1:7" ht="30" customHeight="1">
      <c r="A3" s="25"/>
      <c r="B3" s="25"/>
      <c r="C3" s="25"/>
      <c r="D3" s="25"/>
      <c r="E3" s="25"/>
      <c r="F3" s="25"/>
      <c r="G3" s="25"/>
    </row>
    <row r="4" spans="1:7" ht="32.1" customHeight="1">
      <c r="A4" s="26" t="s">
        <v>104</v>
      </c>
      <c r="B4" s="26"/>
      <c r="C4" s="26"/>
      <c r="D4" s="26"/>
      <c r="E4" s="26"/>
      <c r="F4" s="26"/>
      <c r="G4" s="26"/>
    </row>
    <row r="5" spans="1:7">
      <c r="A5" s="27" t="s">
        <v>105</v>
      </c>
      <c r="B5" s="27"/>
      <c r="C5" s="27"/>
      <c r="D5" s="27"/>
      <c r="E5" s="27"/>
      <c r="F5" s="27"/>
      <c r="G5" s="27"/>
    </row>
    <row r="6" spans="1:7" ht="21.95" customHeight="1">
      <c r="A6" s="25"/>
      <c r="B6" s="25"/>
      <c r="C6" s="25"/>
      <c r="D6" s="25"/>
      <c r="E6" s="25"/>
      <c r="F6" s="25"/>
      <c r="G6" s="25"/>
    </row>
    <row r="7" spans="1:7" ht="24" customHeight="1">
      <c r="A7" s="35" t="s">
        <v>2</v>
      </c>
      <c r="B7" s="35"/>
      <c r="C7" s="35"/>
      <c r="D7" s="35"/>
      <c r="E7" s="35"/>
      <c r="F7" s="35"/>
      <c r="G7" s="35"/>
    </row>
    <row r="8" spans="1:7" ht="15" customHeight="1">
      <c r="A8" s="23"/>
      <c r="B8" s="13" t="s">
        <v>3</v>
      </c>
      <c r="C8" s="1"/>
      <c r="D8" s="23"/>
      <c r="E8" s="29" t="s">
        <v>4</v>
      </c>
      <c r="F8" s="40"/>
      <c r="G8" s="23"/>
    </row>
    <row r="9" spans="1:7" ht="15" customHeight="1">
      <c r="A9" s="23"/>
      <c r="B9" s="13" t="s">
        <v>5</v>
      </c>
      <c r="C9" s="1" t="s">
        <v>6</v>
      </c>
      <c r="D9" s="23"/>
      <c r="E9" s="29" t="s">
        <v>106</v>
      </c>
      <c r="F9" s="40"/>
      <c r="G9" s="23"/>
    </row>
    <row r="10" spans="1:7" ht="15" customHeight="1">
      <c r="A10" s="23"/>
      <c r="B10" s="13" t="s">
        <v>107</v>
      </c>
      <c r="C10" s="5" t="s">
        <v>6</v>
      </c>
      <c r="D10" s="23"/>
      <c r="E10" s="29" t="s">
        <v>108</v>
      </c>
      <c r="F10" s="40"/>
      <c r="G10" s="23"/>
    </row>
    <row r="11" spans="1:7" ht="15" customHeight="1">
      <c r="A11" s="23"/>
      <c r="B11" s="13" t="s">
        <v>109</v>
      </c>
      <c r="C11" s="2"/>
      <c r="D11" s="23"/>
      <c r="E11" s="29" t="s">
        <v>9</v>
      </c>
      <c r="F11" s="40"/>
      <c r="G11" s="23"/>
    </row>
    <row r="12" spans="1:7" ht="15" customHeight="1">
      <c r="A12" s="23"/>
      <c r="B12" s="13" t="s">
        <v>110</v>
      </c>
      <c r="C12" s="2"/>
      <c r="D12" s="23"/>
      <c r="E12" s="29" t="s">
        <v>111</v>
      </c>
      <c r="F12" s="40"/>
      <c r="G12" s="23"/>
    </row>
    <row r="13" spans="1:7" ht="15" customHeight="1">
      <c r="A13" s="23"/>
      <c r="B13" s="13" t="s">
        <v>112</v>
      </c>
      <c r="C13" s="2"/>
      <c r="D13" s="23"/>
      <c r="E13" s="29" t="s">
        <v>113</v>
      </c>
      <c r="F13" s="40"/>
      <c r="G13" s="23"/>
    </row>
    <row r="14" spans="1:7" ht="15" customHeight="1">
      <c r="A14" s="23"/>
      <c r="B14" s="13" t="s">
        <v>114</v>
      </c>
      <c r="C14" s="8"/>
      <c r="D14" s="23"/>
      <c r="E14" s="29" t="s">
        <v>115</v>
      </c>
      <c r="F14" s="40"/>
      <c r="G14" s="23"/>
    </row>
    <row r="15" spans="1:7">
      <c r="A15" s="23"/>
      <c r="B15" s="13" t="s">
        <v>116</v>
      </c>
      <c r="C15" s="2"/>
      <c r="D15" s="23"/>
      <c r="E15" s="29" t="s">
        <v>117</v>
      </c>
      <c r="F15" s="40"/>
      <c r="G15" s="23"/>
    </row>
    <row r="16" spans="1:7" ht="21.95" customHeight="1">
      <c r="A16" s="25"/>
      <c r="B16" s="25"/>
      <c r="C16" s="25"/>
      <c r="D16" s="25"/>
      <c r="E16" s="25"/>
      <c r="F16" s="25"/>
      <c r="G16" s="25"/>
    </row>
    <row r="17" spans="1:7" ht="24" customHeight="1">
      <c r="A17" s="35" t="s">
        <v>14</v>
      </c>
      <c r="B17" s="35"/>
      <c r="C17" s="35"/>
      <c r="D17" s="35"/>
      <c r="E17" s="35"/>
      <c r="F17" s="35"/>
      <c r="G17" s="35"/>
    </row>
    <row r="18" spans="1:7" ht="15" customHeight="1">
      <c r="A18" s="23"/>
      <c r="B18" s="14" t="s">
        <v>15</v>
      </c>
      <c r="C18" s="1">
        <v>100</v>
      </c>
      <c r="D18" s="23"/>
      <c r="E18" s="29" t="s">
        <v>16</v>
      </c>
      <c r="F18" s="40"/>
      <c r="G18" s="23"/>
    </row>
    <row r="19" spans="1:7" ht="15" customHeight="1">
      <c r="A19" s="23"/>
      <c r="B19" s="14" t="s">
        <v>118</v>
      </c>
      <c r="C19" s="1">
        <v>5</v>
      </c>
      <c r="D19" s="23"/>
      <c r="E19" s="29" t="s">
        <v>119</v>
      </c>
      <c r="F19" s="40"/>
      <c r="G19" s="23"/>
    </row>
    <row r="20" spans="1:7" ht="15" customHeight="1">
      <c r="A20" s="23"/>
      <c r="B20" s="14" t="s">
        <v>120</v>
      </c>
      <c r="C20" s="3">
        <v>7.5</v>
      </c>
      <c r="D20" s="23"/>
      <c r="E20" s="29" t="s">
        <v>121</v>
      </c>
      <c r="F20" s="40"/>
      <c r="G20" s="23"/>
    </row>
    <row r="21" spans="1:7" ht="15" customHeight="1">
      <c r="A21" s="23"/>
      <c r="B21" s="14" t="s">
        <v>122</v>
      </c>
      <c r="C21" s="1">
        <v>23</v>
      </c>
      <c r="D21" s="23"/>
      <c r="E21" s="29" t="s">
        <v>123</v>
      </c>
      <c r="F21" s="40"/>
      <c r="G21" s="23"/>
    </row>
    <row r="22" spans="1:7" ht="15" customHeight="1">
      <c r="A22" s="23"/>
      <c r="B22" s="14" t="s">
        <v>124</v>
      </c>
      <c r="C22" s="1">
        <v>36</v>
      </c>
      <c r="D22" s="23"/>
      <c r="E22" s="29" t="s">
        <v>125</v>
      </c>
      <c r="F22" s="40"/>
      <c r="G22" s="23"/>
    </row>
    <row r="23" spans="1:7" ht="15" customHeight="1">
      <c r="A23" s="23"/>
      <c r="B23" s="14" t="s">
        <v>126</v>
      </c>
      <c r="C23" s="1">
        <v>1000</v>
      </c>
      <c r="D23" s="23"/>
      <c r="E23" s="29" t="s">
        <v>127</v>
      </c>
      <c r="F23" s="40"/>
      <c r="G23" s="23"/>
    </row>
    <row r="24" spans="1:7">
      <c r="A24" s="23"/>
      <c r="B24" s="14" t="s">
        <v>128</v>
      </c>
      <c r="C24" s="1">
        <v>300</v>
      </c>
      <c r="D24" s="23"/>
      <c r="E24" s="29" t="s">
        <v>129</v>
      </c>
      <c r="F24" s="40"/>
      <c r="G24" s="23"/>
    </row>
    <row r="25" spans="1:7" ht="21.95" customHeight="1">
      <c r="A25" s="25"/>
      <c r="B25" s="25"/>
      <c r="C25" s="25"/>
      <c r="D25" s="25"/>
      <c r="E25" s="25"/>
      <c r="F25" s="25"/>
      <c r="G25" s="25"/>
    </row>
    <row r="26" spans="1:7" ht="24" customHeight="1">
      <c r="A26" s="35" t="s">
        <v>26</v>
      </c>
      <c r="B26" s="35"/>
      <c r="C26" s="35"/>
      <c r="D26" s="35"/>
      <c r="E26" s="35"/>
      <c r="F26" s="35"/>
      <c r="G26" s="35"/>
    </row>
    <row r="27" spans="1:7" ht="15" customHeight="1">
      <c r="A27" s="23"/>
      <c r="B27" s="14" t="s">
        <v>130</v>
      </c>
      <c r="C27" s="18" t="e">
        <f>$C$9*$C$18</f>
        <v>#VALUE!</v>
      </c>
      <c r="D27" s="9"/>
      <c r="E27" s="29" t="s">
        <v>28</v>
      </c>
      <c r="F27" s="40"/>
      <c r="G27" s="23"/>
    </row>
    <row r="28" spans="1:7" ht="15" customHeight="1">
      <c r="A28" s="23"/>
      <c r="B28" s="14" t="s">
        <v>131</v>
      </c>
      <c r="C28" s="16" t="e">
        <f>$C$8/($C$9*$C$18)</f>
        <v>#VALUE!</v>
      </c>
      <c r="D28" s="9"/>
      <c r="E28" s="29" t="s">
        <v>30</v>
      </c>
      <c r="F28" s="40"/>
      <c r="G28" s="23"/>
    </row>
    <row r="29" spans="1:7" ht="15" customHeight="1">
      <c r="A29" s="23"/>
      <c r="B29" s="14" t="s">
        <v>132</v>
      </c>
      <c r="C29" s="16">
        <f>IF($C$10="CAV-GRIP III",$C$21,$C$22)</f>
        <v>36</v>
      </c>
      <c r="D29" s="9"/>
      <c r="E29" s="29" t="s">
        <v>133</v>
      </c>
      <c r="F29" s="40"/>
      <c r="G29" s="23"/>
    </row>
    <row r="30" spans="1:7" ht="15" customHeight="1">
      <c r="A30" s="23"/>
      <c r="B30" s="14" t="s">
        <v>134</v>
      </c>
      <c r="C30" s="18">
        <f>IF($C$10="CAV-GRIP III",$C$23,$C$24)</f>
        <v>300</v>
      </c>
      <c r="D30" s="9"/>
      <c r="E30" s="29" t="s">
        <v>133</v>
      </c>
      <c r="F30" s="40"/>
      <c r="G30" s="23"/>
    </row>
    <row r="31" spans="1:7">
      <c r="A31" s="23"/>
      <c r="B31" s="14" t="s">
        <v>135</v>
      </c>
      <c r="C31" s="17">
        <f>IF($C$10="CAV-GRIP III",$C$14,$C$15)</f>
        <v>0</v>
      </c>
      <c r="D31" s="9"/>
      <c r="E31" s="29" t="s">
        <v>133</v>
      </c>
      <c r="F31" s="40"/>
      <c r="G31" s="23"/>
    </row>
    <row r="32" spans="1:7" ht="21.95" customHeight="1">
      <c r="A32" s="25"/>
      <c r="B32" s="25"/>
      <c r="C32" s="25"/>
      <c r="D32" s="25"/>
      <c r="E32" s="25"/>
      <c r="F32" s="25"/>
      <c r="G32" s="25"/>
    </row>
    <row r="33" spans="1:7" ht="24" customHeight="1">
      <c r="A33" s="35" t="s">
        <v>35</v>
      </c>
      <c r="B33" s="35"/>
      <c r="C33" s="35"/>
      <c r="D33" s="35"/>
      <c r="E33" s="35"/>
      <c r="F33" s="35"/>
      <c r="G33" s="35"/>
    </row>
    <row r="34" spans="1:7" ht="24" customHeight="1">
      <c r="A34" s="23"/>
      <c r="B34" s="36" t="s">
        <v>136</v>
      </c>
      <c r="C34" s="36"/>
      <c r="D34" s="23"/>
      <c r="E34" s="37" t="str">
        <f>"Adhesive: "&amp;$C$10</f>
        <v>Adhesive: Select</v>
      </c>
      <c r="F34" s="37"/>
      <c r="G34" s="23"/>
    </row>
    <row r="35" spans="1:7">
      <c r="A35" s="30" t="s">
        <v>38</v>
      </c>
      <c r="B35" s="41"/>
      <c r="C35" s="41"/>
      <c r="D35" s="41"/>
      <c r="E35" s="41"/>
      <c r="F35" s="41"/>
      <c r="G35" s="41"/>
    </row>
    <row r="36" spans="1:7">
      <c r="A36" s="9"/>
      <c r="B36" s="14" t="s">
        <v>137</v>
      </c>
      <c r="C36" s="16">
        <f>$C$20</f>
        <v>7.5</v>
      </c>
      <c r="D36" s="9"/>
      <c r="E36" s="14" t="s">
        <v>137</v>
      </c>
      <c r="F36" s="16">
        <f>$C$29</f>
        <v>36</v>
      </c>
      <c r="G36" s="9"/>
    </row>
    <row r="37" spans="1:7">
      <c r="A37" s="9"/>
      <c r="B37" s="14" t="s">
        <v>138</v>
      </c>
      <c r="C37" s="16" t="e">
        <f>$C$28</f>
        <v>#VALUE!</v>
      </c>
      <c r="D37" s="9"/>
      <c r="E37" s="14" t="s">
        <v>138</v>
      </c>
      <c r="F37" s="16" t="e">
        <f>$C$28</f>
        <v>#VALUE!</v>
      </c>
      <c r="G37" s="9"/>
    </row>
    <row r="38" spans="1:7">
      <c r="A38" s="9"/>
      <c r="B38" s="14" t="s">
        <v>139</v>
      </c>
      <c r="C38" s="17">
        <f>($C$11/60)*$C$19*$C$20</f>
        <v>0</v>
      </c>
      <c r="D38" s="9"/>
      <c r="E38" s="14" t="s">
        <v>139</v>
      </c>
      <c r="F38" s="17">
        <f>($C$11/60)*$C$19*$C$29</f>
        <v>0</v>
      </c>
      <c r="G38" s="9"/>
    </row>
    <row r="39" spans="1:7">
      <c r="A39" s="9"/>
      <c r="B39" s="12" t="s">
        <v>42</v>
      </c>
      <c r="C39" s="19" t="e">
        <f>($C$11/60)*$C$19*$C$20*$C$28</f>
        <v>#VALUE!</v>
      </c>
      <c r="D39" s="9"/>
      <c r="E39" s="12" t="s">
        <v>42</v>
      </c>
      <c r="F39" s="19" t="e">
        <f>($C$11/60)*$C$19*$C$29*$C$28</f>
        <v>#VALUE!</v>
      </c>
      <c r="G39" s="9"/>
    </row>
    <row r="40" spans="1:7">
      <c r="A40" s="34"/>
      <c r="B40" s="34"/>
      <c r="C40" s="34"/>
      <c r="D40" s="34"/>
      <c r="E40" s="34"/>
      <c r="F40" s="34"/>
      <c r="G40" s="34"/>
    </row>
    <row r="41" spans="1:7">
      <c r="A41" s="30" t="s">
        <v>43</v>
      </c>
      <c r="B41" s="41"/>
      <c r="C41" s="41"/>
      <c r="D41" s="41"/>
      <c r="E41" s="41"/>
      <c r="F41" s="41"/>
      <c r="G41" s="41"/>
    </row>
    <row r="42" spans="1:7">
      <c r="A42" s="9"/>
      <c r="B42" s="14" t="s">
        <v>138</v>
      </c>
      <c r="C42" s="16" t="e">
        <f>$C$28</f>
        <v>#VALUE!</v>
      </c>
      <c r="D42" s="9"/>
      <c r="E42" s="14" t="s">
        <v>138</v>
      </c>
      <c r="F42" s="16" t="e">
        <f>$C$28</f>
        <v>#VALUE!</v>
      </c>
      <c r="G42" s="9"/>
    </row>
    <row r="43" spans="1:7">
      <c r="A43" s="9"/>
      <c r="B43" s="14" t="s">
        <v>140</v>
      </c>
      <c r="C43" s="17" t="e">
        <f>$C$12*$C$27</f>
        <v>#VALUE!</v>
      </c>
      <c r="D43" s="9"/>
      <c r="E43" s="14" t="s">
        <v>140</v>
      </c>
      <c r="F43" s="17" t="e">
        <f>$C$13*$C$27</f>
        <v>#VALUE!</v>
      </c>
      <c r="G43" s="9"/>
    </row>
    <row r="44" spans="1:7">
      <c r="A44" s="9"/>
      <c r="B44" s="14" t="s">
        <v>46</v>
      </c>
      <c r="C44" s="17">
        <f>$C$12*$C$8</f>
        <v>0</v>
      </c>
      <c r="D44" s="9"/>
      <c r="E44" s="14" t="s">
        <v>46</v>
      </c>
      <c r="F44" s="17">
        <f>$C$13*$C$8</f>
        <v>0</v>
      </c>
      <c r="G44" s="9"/>
    </row>
    <row r="45" spans="1:7">
      <c r="A45" s="9"/>
      <c r="B45" s="24" t="s">
        <v>141</v>
      </c>
      <c r="C45" s="10"/>
      <c r="D45" s="9"/>
      <c r="E45" s="14" t="s">
        <v>142</v>
      </c>
      <c r="F45" s="16">
        <f>$C$8/$C$30</f>
        <v>0</v>
      </c>
      <c r="G45" s="9"/>
    </row>
    <row r="46" spans="1:7">
      <c r="A46" s="9"/>
      <c r="B46" s="10"/>
      <c r="C46" s="10"/>
      <c r="D46" s="9"/>
      <c r="E46" s="14" t="s">
        <v>143</v>
      </c>
      <c r="F46" s="17">
        <f>$C$31</f>
        <v>0</v>
      </c>
      <c r="G46" s="9"/>
    </row>
    <row r="47" spans="1:7">
      <c r="A47" s="9"/>
      <c r="B47" s="10"/>
      <c r="C47" s="10"/>
      <c r="D47" s="9"/>
      <c r="E47" s="14" t="s">
        <v>144</v>
      </c>
      <c r="F47" s="17">
        <f>($C$8/$C$30)*$C$31</f>
        <v>0</v>
      </c>
      <c r="G47" s="9"/>
    </row>
    <row r="48" spans="1:7">
      <c r="A48" s="9"/>
      <c r="B48" s="12" t="s">
        <v>50</v>
      </c>
      <c r="C48" s="11">
        <f>$C$12*$C$8</f>
        <v>0</v>
      </c>
      <c r="D48" s="9"/>
      <c r="E48" s="12" t="s">
        <v>50</v>
      </c>
      <c r="F48" s="11">
        <f>$C$13*$C$8+($C$8/$C$30)*$C$31</f>
        <v>0</v>
      </c>
      <c r="G48" s="9"/>
    </row>
    <row r="49" spans="1:7">
      <c r="A49" s="34"/>
      <c r="B49" s="34"/>
      <c r="C49" s="34"/>
      <c r="D49" s="34"/>
      <c r="E49" s="34"/>
      <c r="F49" s="34"/>
      <c r="G49" s="34"/>
    </row>
    <row r="50" spans="1:7">
      <c r="A50" s="30" t="s">
        <v>51</v>
      </c>
      <c r="B50" s="41"/>
      <c r="C50" s="41"/>
      <c r="D50" s="41"/>
      <c r="E50" s="41"/>
      <c r="F50" s="41"/>
      <c r="G50" s="41"/>
    </row>
    <row r="51" spans="1:7">
      <c r="A51" s="9"/>
      <c r="B51" s="14" t="s">
        <v>42</v>
      </c>
      <c r="C51" s="17" t="e">
        <f>$C$39</f>
        <v>#VALUE!</v>
      </c>
      <c r="D51" s="9"/>
      <c r="E51" s="14" t="s">
        <v>42</v>
      </c>
      <c r="F51" s="17" t="e">
        <f>$F$39</f>
        <v>#VALUE!</v>
      </c>
      <c r="G51" s="9"/>
    </row>
    <row r="52" spans="1:7">
      <c r="A52" s="9"/>
      <c r="B52" s="14" t="s">
        <v>50</v>
      </c>
      <c r="C52" s="17">
        <f>$C$48</f>
        <v>0</v>
      </c>
      <c r="D52" s="9"/>
      <c r="E52" s="14" t="s">
        <v>50</v>
      </c>
      <c r="F52" s="17">
        <f>$F$48</f>
        <v>0</v>
      </c>
      <c r="G52" s="9"/>
    </row>
    <row r="53" spans="1:7">
      <c r="A53" s="9"/>
      <c r="B53" s="12" t="s">
        <v>52</v>
      </c>
      <c r="C53" s="19" t="e">
        <f>$C$39+$C$48</f>
        <v>#VALUE!</v>
      </c>
      <c r="D53" s="9"/>
      <c r="E53" s="12" t="s">
        <v>52</v>
      </c>
      <c r="F53" s="19" t="e">
        <f>$F$39+$F$48</f>
        <v>#VALUE!</v>
      </c>
      <c r="G53" s="9"/>
    </row>
    <row r="54" spans="1:7">
      <c r="A54" s="34"/>
      <c r="B54" s="34"/>
      <c r="C54" s="34"/>
      <c r="D54" s="34"/>
      <c r="E54" s="34"/>
      <c r="F54" s="34"/>
      <c r="G54" s="34"/>
    </row>
    <row r="55" spans="1:7">
      <c r="A55" s="30" t="s">
        <v>145</v>
      </c>
      <c r="B55" s="41"/>
      <c r="C55" s="41"/>
      <c r="D55" s="41"/>
      <c r="E55" s="41"/>
      <c r="F55" s="41"/>
      <c r="G55" s="41"/>
    </row>
    <row r="56" spans="1:7">
      <c r="A56" s="9"/>
      <c r="B56" s="14" t="s">
        <v>54</v>
      </c>
      <c r="C56" s="17" t="e">
        <f>$F$39-$C$39</f>
        <v>#VALUE!</v>
      </c>
      <c r="D56" s="9"/>
      <c r="E56" s="48"/>
      <c r="F56" s="48"/>
      <c r="G56" s="9"/>
    </row>
    <row r="57" spans="1:7">
      <c r="A57" s="9"/>
      <c r="B57" s="14" t="s">
        <v>55</v>
      </c>
      <c r="C57" s="17">
        <f>$F$48-$C$48</f>
        <v>0</v>
      </c>
      <c r="D57" s="9"/>
      <c r="E57" s="48"/>
      <c r="F57" s="48"/>
      <c r="G57" s="9"/>
    </row>
    <row r="58" spans="1:7">
      <c r="A58" s="23"/>
      <c r="B58" s="15" t="s">
        <v>56</v>
      </c>
      <c r="C58" s="4" t="e">
        <f>$F$53-$C$53</f>
        <v>#VALUE!</v>
      </c>
      <c r="D58" s="23"/>
      <c r="E58" s="45"/>
      <c r="F58" s="45"/>
      <c r="G58" s="23"/>
    </row>
    <row r="59" spans="1:7">
      <c r="A59" s="25"/>
      <c r="B59" s="25"/>
      <c r="C59" s="25"/>
      <c r="D59" s="25"/>
      <c r="E59" s="25"/>
      <c r="F59" s="25"/>
      <c r="G59" s="25"/>
    </row>
    <row r="60" spans="1:7">
      <c r="A60" s="32" t="s">
        <v>146</v>
      </c>
      <c r="B60" s="42"/>
      <c r="C60" s="42"/>
      <c r="D60" s="42"/>
      <c r="E60" s="42"/>
      <c r="F60" s="42"/>
      <c r="G60" s="42"/>
    </row>
    <row r="61" spans="1:7" ht="63.95" customHeight="1">
      <c r="A61" s="33" t="e" vm="2">
        <v>#VALUE!</v>
      </c>
      <c r="B61" s="33"/>
      <c r="C61" s="33"/>
      <c r="D61" s="33"/>
      <c r="E61" s="33"/>
      <c r="F61" s="33"/>
      <c r="G61" s="33"/>
    </row>
    <row r="62" spans="1:7" ht="18.95" customHeight="1">
      <c r="A62" s="46"/>
      <c r="B62" s="31" t="s">
        <v>58</v>
      </c>
      <c r="C62" s="31"/>
      <c r="D62" s="39"/>
      <c r="E62" s="39"/>
      <c r="F62" s="39"/>
      <c r="G62" s="39"/>
    </row>
    <row r="63" spans="1:7" ht="17.100000000000001" customHeight="1">
      <c r="A63" s="46"/>
      <c r="B63" s="43" t="s">
        <v>147</v>
      </c>
      <c r="C63" s="44"/>
      <c r="D63" s="44"/>
      <c r="E63" s="44"/>
      <c r="F63" s="44"/>
      <c r="G63" s="44"/>
    </row>
    <row r="64" spans="1:7" ht="17.100000000000001" customHeight="1">
      <c r="A64" s="46"/>
      <c r="B64" s="47" t="s">
        <v>148</v>
      </c>
      <c r="C64" s="49"/>
      <c r="D64" s="49"/>
      <c r="E64" s="49"/>
      <c r="F64" s="49"/>
      <c r="G64" s="49"/>
    </row>
    <row r="65" spans="1:7" ht="17.100000000000001" customHeight="1">
      <c r="A65" s="46"/>
      <c r="B65" s="47" t="s">
        <v>149</v>
      </c>
      <c r="C65" s="49"/>
      <c r="D65" s="49"/>
      <c r="E65" s="49"/>
      <c r="F65" s="49"/>
      <c r="G65" s="49"/>
    </row>
    <row r="66" spans="1:7" ht="17.100000000000001" customHeight="1">
      <c r="A66" s="46"/>
      <c r="B66" s="47" t="s">
        <v>150</v>
      </c>
      <c r="C66" s="49"/>
      <c r="D66" s="49"/>
      <c r="E66" s="49"/>
      <c r="F66" s="49"/>
      <c r="G66" s="49"/>
    </row>
    <row r="67" spans="1:7" ht="17.100000000000001" customHeight="1">
      <c r="A67" s="46"/>
      <c r="B67" s="47" t="s">
        <v>151</v>
      </c>
      <c r="C67" s="49"/>
      <c r="D67" s="49"/>
      <c r="E67" s="49"/>
      <c r="F67" s="49"/>
      <c r="G67" s="49"/>
    </row>
    <row r="68" spans="1:7" ht="17.100000000000001" customHeight="1">
      <c r="A68" s="46"/>
      <c r="B68" s="47" t="s">
        <v>152</v>
      </c>
      <c r="C68" s="49"/>
      <c r="D68" s="49"/>
      <c r="E68" s="49"/>
      <c r="F68" s="49"/>
      <c r="G68" s="49"/>
    </row>
    <row r="69" spans="1:7" ht="17.100000000000001" customHeight="1">
      <c r="A69" s="46"/>
      <c r="B69" s="47" t="s">
        <v>153</v>
      </c>
      <c r="C69" s="49"/>
      <c r="D69" s="49"/>
      <c r="E69" s="49"/>
      <c r="F69" s="49"/>
      <c r="G69" s="49"/>
    </row>
    <row r="70" spans="1:7" ht="17.100000000000001" customHeight="1">
      <c r="A70" s="46"/>
      <c r="B70" s="47" t="s">
        <v>154</v>
      </c>
      <c r="C70" s="49"/>
      <c r="D70" s="49"/>
      <c r="E70" s="49"/>
      <c r="F70" s="49"/>
      <c r="G70" s="49"/>
    </row>
    <row r="71" spans="1:7" ht="17.100000000000001" customHeight="1">
      <c r="A71" s="46"/>
      <c r="B71" s="47" t="s">
        <v>155</v>
      </c>
      <c r="C71" s="49"/>
      <c r="D71" s="49"/>
      <c r="E71" s="49"/>
      <c r="F71" s="49"/>
      <c r="G71" s="49"/>
    </row>
    <row r="72" spans="1:7" ht="17.100000000000001" customHeight="1">
      <c r="A72" s="46"/>
      <c r="B72" s="47" t="s">
        <v>156</v>
      </c>
      <c r="C72" s="49"/>
      <c r="D72" s="49"/>
      <c r="E72" s="49"/>
      <c r="F72" s="49"/>
      <c r="G72" s="49"/>
    </row>
    <row r="73" spans="1:7" ht="17.100000000000001" customHeight="1">
      <c r="A73" s="46"/>
      <c r="B73" s="47" t="s">
        <v>157</v>
      </c>
      <c r="C73" s="49"/>
      <c r="D73" s="49"/>
      <c r="E73" s="49"/>
      <c r="F73" s="49"/>
      <c r="G73" s="49"/>
    </row>
  </sheetData>
  <mergeCells count="62">
    <mergeCell ref="B73:G73"/>
    <mergeCell ref="D62:G62"/>
    <mergeCell ref="A62:A73"/>
    <mergeCell ref="B68:G68"/>
    <mergeCell ref="B69:G69"/>
    <mergeCell ref="B70:G70"/>
    <mergeCell ref="B71:G71"/>
    <mergeCell ref="B72:G72"/>
    <mergeCell ref="B63:G63"/>
    <mergeCell ref="B64:G64"/>
    <mergeCell ref="B65:G65"/>
    <mergeCell ref="B66:G66"/>
    <mergeCell ref="B67:G67"/>
    <mergeCell ref="B62:C62"/>
    <mergeCell ref="A49:G49"/>
    <mergeCell ref="A54:G54"/>
    <mergeCell ref="A61:G61"/>
    <mergeCell ref="A59:G59"/>
    <mergeCell ref="A60:G60"/>
    <mergeCell ref="A50:G50"/>
    <mergeCell ref="A55:G55"/>
    <mergeCell ref="E56:F56"/>
    <mergeCell ref="E57:F57"/>
    <mergeCell ref="E58:F58"/>
    <mergeCell ref="A2:G2"/>
    <mergeCell ref="A1:G1"/>
    <mergeCell ref="A3:G3"/>
    <mergeCell ref="A6:G6"/>
    <mergeCell ref="A16:G16"/>
    <mergeCell ref="E10:F10"/>
    <mergeCell ref="E11:F11"/>
    <mergeCell ref="E12:F12"/>
    <mergeCell ref="E13:F13"/>
    <mergeCell ref="A4:G4"/>
    <mergeCell ref="A5:G5"/>
    <mergeCell ref="A7:G7"/>
    <mergeCell ref="E8:F8"/>
    <mergeCell ref="E9:F9"/>
    <mergeCell ref="A41:G41"/>
    <mergeCell ref="E27:F27"/>
    <mergeCell ref="E28:F28"/>
    <mergeCell ref="E29:F29"/>
    <mergeCell ref="E30:F30"/>
    <mergeCell ref="E31:F31"/>
    <mergeCell ref="A32:G32"/>
    <mergeCell ref="A40:G40"/>
    <mergeCell ref="A33:G33"/>
    <mergeCell ref="B34:C34"/>
    <mergeCell ref="E34:F34"/>
    <mergeCell ref="A35:G35"/>
    <mergeCell ref="E23:F23"/>
    <mergeCell ref="E24:F24"/>
    <mergeCell ref="E14:F14"/>
    <mergeCell ref="E15:F15"/>
    <mergeCell ref="A26:G26"/>
    <mergeCell ref="E18:F18"/>
    <mergeCell ref="E19:F19"/>
    <mergeCell ref="E20:F20"/>
    <mergeCell ref="E21:F21"/>
    <mergeCell ref="E22:F22"/>
    <mergeCell ref="A25:G25"/>
    <mergeCell ref="A17:G17"/>
  </mergeCells>
  <conditionalFormatting sqref="B58:C58">
    <cfRule type="expression" dxfId="1" priority="2">
      <formula>$C$58&lt;0</formula>
    </cfRule>
    <cfRule type="expression" dxfId="0" priority="3">
      <formula>$C$58&gt;=0</formula>
    </cfRule>
  </conditionalFormatting>
  <dataValidations count="2">
    <dataValidation type="list" showInputMessage="1" showErrorMessage="1" errorTitle="Invalid Sheet Width" error="Sheet width must be 10 or 12 ft." promptTitle="Sheet Width" prompt="Choose 10 or 12 ft." sqref="C9" xr:uid="{00000000-0002-0000-0200-000000000000}">
      <formula1>"Select,10,12"</formula1>
    </dataValidation>
    <dataValidation type="list" showInputMessage="1" showErrorMessage="1" errorTitle="Invalid Adhesive" error="Pick Cav Grip III or TPO Bonding Adhesive." promptTitle="Adhesive Type" prompt="Choose CAV-GRIP 3V or TPO Bonding Adhesive." sqref="C10" xr:uid="{00000000-0002-0000-0200-000001000000}">
      <formula1>"Select,CAV-GRIP 3V,TPO Bonding Adhesive"</formula1>
    </dataValidation>
  </dataValidations>
  <printOptions horizontalCentered="1"/>
  <pageMargins left="0.3" right="0.3" top="0.3" bottom="0.3" header="0.511811023622047" footer="0.511811023622047"/>
  <pageSetup orientation="landscape" horizontalDpi="300" verticalDpi="300"/>
  <legacyDrawing r:id="rId1"/>
</worksheet>
</file>

<file path=docMetadata/LabelInfo.xml><?xml version="1.0" encoding="utf-8"?>
<clbl:labelList xmlns:clbl="http://schemas.microsoft.com/office/2020/mipLabelMetadata">
  <clbl:label id="{15142332-0519-4a15-a51a-3e6fc08057a2}" enabled="1" method="Standard" siteId="{3f0be951-1e68-417a-99a1-41b6b39c00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Chase Fisher</cp:lastModifiedBy>
  <cp:revision>0</cp:revision>
  <dcterms:created xsi:type="dcterms:W3CDTF">2026-04-20T15:14:48Z</dcterms:created>
  <dcterms:modified xsi:type="dcterms:W3CDTF">2026-06-19T20:11:13Z</dcterms:modified>
  <cp:category/>
  <cp:contentStatus/>
</cp:coreProperties>
</file>